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0110" windowHeight="6210" tabRatio="680" firstSheet="7" activeTab="8"/>
  </bookViews>
  <sheets>
    <sheet name="Inventarisatie 1e helft 2011" sheetId="1" r:id="rId1"/>
    <sheet name="Inventarisatie 2e helft 2010" sheetId="2" r:id="rId2"/>
    <sheet name="Inventarisatie 2010-2011" sheetId="3" r:id="rId3"/>
    <sheet name="Inventarisatie 2009-2010" sheetId="4" r:id="rId4"/>
    <sheet name="Inventarisatie 2008-2009" sheetId="5" r:id="rId5"/>
    <sheet name="Trendanalyse CO2 (oud)" sheetId="6" r:id="rId6"/>
    <sheet name="Trendanalyse CO2 def" sheetId="7" r:id="rId7"/>
    <sheet name="Trendanalyse CO2 publicatie" sheetId="8" r:id="rId8"/>
    <sheet name="Trendanalyse CO2 internet" sheetId="9" r:id="rId9"/>
    <sheet name="Trendanalyse CO2 per scope" sheetId="10" r:id="rId10"/>
  </sheets>
  <externalReferences>
    <externalReference r:id="rId13"/>
  </externalReferences>
  <definedNames>
    <definedName name="_xlnm.Print_Area" localSheetId="1">'Inventarisatie 2e helft 2010'!$A$1:$L$31</definedName>
    <definedName name="_xlnm.Print_Area" localSheetId="8">'Trendanalyse CO2 internet'!$A$1:$T$37</definedName>
    <definedName name="_xlnm.Print_Area" localSheetId="9">'Trendanalyse CO2 per scope'!$A$1:$T$30</definedName>
    <definedName name="_xlnm.Print_Area" localSheetId="7">'Trendanalyse CO2 publicatie'!$A$1:$R$56</definedName>
  </definedNames>
  <calcPr fullCalcOnLoad="1"/>
</workbook>
</file>

<file path=xl/sharedStrings.xml><?xml version="1.0" encoding="utf-8"?>
<sst xmlns="http://schemas.openxmlformats.org/spreadsheetml/2006/main" count="693" uniqueCount="114">
  <si>
    <t>Scope 1</t>
  </si>
  <si>
    <t>Categorie</t>
  </si>
  <si>
    <t>Fuel used</t>
  </si>
  <si>
    <t>Verwarming</t>
  </si>
  <si>
    <t>Onderdeel</t>
  </si>
  <si>
    <t>Business car travel</t>
  </si>
  <si>
    <t>Airco refrigerants</t>
  </si>
  <si>
    <t>Vestiging</t>
  </si>
  <si>
    <t>Scope 2</t>
  </si>
  <si>
    <t>Business air travel</t>
  </si>
  <si>
    <t>Electricity purchased</t>
  </si>
  <si>
    <t>Personal car business travel</t>
  </si>
  <si>
    <t>Ton CO2</t>
  </si>
  <si>
    <t>Hoeveelheden</t>
  </si>
  <si>
    <t>m3 gas</t>
  </si>
  <si>
    <t>Liter Diesel</t>
  </si>
  <si>
    <t>Electriciteit</t>
  </si>
  <si>
    <t>KWh</t>
  </si>
  <si>
    <t>CO2 conversie factor</t>
  </si>
  <si>
    <t>Eenheid</t>
  </si>
  <si>
    <t>Kilogram koelgas</t>
  </si>
  <si>
    <t>Railvoertuigen</t>
  </si>
  <si>
    <t>Totaal TON CO2</t>
  </si>
  <si>
    <t>Kilometers kort</t>
  </si>
  <si>
    <t>personenauto's</t>
  </si>
  <si>
    <t>prive auto's</t>
  </si>
  <si>
    <t>Scope 3</t>
  </si>
  <si>
    <t>Inkoop papier</t>
  </si>
  <si>
    <t>Afval papier</t>
  </si>
  <si>
    <t>Overig afval</t>
  </si>
  <si>
    <t>Taxiritten</t>
  </si>
  <si>
    <t>Vervoer per trein</t>
  </si>
  <si>
    <t>Elektriciteit op site</t>
  </si>
  <si>
    <t>Suppliers emissie</t>
  </si>
  <si>
    <t>m3</t>
  </si>
  <si>
    <t>km</t>
  </si>
  <si>
    <t>Liter benzine</t>
  </si>
  <si>
    <t>Liter LPG</t>
  </si>
  <si>
    <t>Datarol container</t>
  </si>
  <si>
    <t>Gas op site</t>
  </si>
  <si>
    <t>Vliegreizen</t>
  </si>
  <si>
    <t>CO2 data inventarisatie juli t/m december 2010 Spitzke Spoorbouw</t>
  </si>
  <si>
    <t>nvt</t>
  </si>
  <si>
    <t>busjes + klein gereedschap + BVL</t>
  </si>
  <si>
    <t>CO2 data inventarisatie januari t/m juni 2011 Spitzke Spoorbouw</t>
  </si>
  <si>
    <t>CO2 data inventarisatie 2009-2010 Spitzke Spoorbouw</t>
  </si>
  <si>
    <t>busjes + klein gereedschap</t>
  </si>
  <si>
    <t>B</t>
  </si>
  <si>
    <t>A</t>
  </si>
  <si>
    <t>C</t>
  </si>
  <si>
    <t>CO2 data inventarisatie 2010-2011 Spitzke Spoorbouw</t>
  </si>
  <si>
    <t>CO2 data inventarisatie 2008-2009 Spitzke Spoorbouw</t>
  </si>
  <si>
    <t>2010-2011</t>
  </si>
  <si>
    <t>2009-2010</t>
  </si>
  <si>
    <t>2008-2009</t>
  </si>
  <si>
    <t>Laatst aangepast op datum: 07-03-2012</t>
  </si>
  <si>
    <t>Kilometers Woonwerk</t>
  </si>
  <si>
    <t>Kilometers woon-werk</t>
  </si>
  <si>
    <t>busjes + klein gereedschap + auto</t>
  </si>
  <si>
    <t>Jaaromzet in Mln. Euro´s</t>
  </si>
  <si>
    <t>Tonnen CO2 per Miljoen omzet</t>
  </si>
  <si>
    <t>Benzine</t>
  </si>
  <si>
    <t>LPG</t>
  </si>
  <si>
    <t xml:space="preserve">busjes + auto's + BVL </t>
  </si>
  <si>
    <t>Diesel</t>
  </si>
  <si>
    <t>Bijlage 1  Trendanalyse Footprints</t>
  </si>
  <si>
    <t>Trendanalyse CO2 Footprints Spitzke Spoorbouw</t>
  </si>
  <si>
    <t>2011-2</t>
  </si>
  <si>
    <t>2011-1</t>
  </si>
  <si>
    <t>2009-1</t>
  </si>
  <si>
    <t>2009-2</t>
  </si>
  <si>
    <t>2010-1</t>
  </si>
  <si>
    <t>2010-2</t>
  </si>
  <si>
    <t>2012-1</t>
  </si>
  <si>
    <t>CO2 uitstoot in tonnen</t>
  </si>
  <si>
    <t>percentage t.o.v. peiljaar 08-09</t>
  </si>
  <si>
    <t>CO2 uitstoot in tonnen / mln omzet</t>
  </si>
  <si>
    <t>omzet in mln</t>
  </si>
  <si>
    <t>Locomotieven</t>
  </si>
  <si>
    <t>Prive auto's</t>
  </si>
  <si>
    <t>% t.o.v. peiljaar 08-09</t>
  </si>
  <si>
    <t>2008-2</t>
  </si>
  <si>
    <t>Gas</t>
  </si>
  <si>
    <t>2012-2</t>
  </si>
  <si>
    <t>2013-1</t>
  </si>
  <si>
    <t>2013-2</t>
  </si>
  <si>
    <t>Totaal scope 1</t>
  </si>
  <si>
    <t>Totaal scope 2</t>
  </si>
  <si>
    <t>Omzet</t>
  </si>
  <si>
    <t>Scope 1 gewogen</t>
  </si>
  <si>
    <t>Scope 2 gewogen</t>
  </si>
  <si>
    <t>=</t>
  </si>
  <si>
    <t>% reductie tov referentiejaar</t>
  </si>
  <si>
    <t>Geverifieerd?</t>
  </si>
  <si>
    <t>ja</t>
  </si>
  <si>
    <t>nee</t>
  </si>
  <si>
    <t>Scope 1 en 2</t>
  </si>
  <si>
    <t>Omzet (mln)</t>
  </si>
  <si>
    <t>Totaal Scope 1</t>
  </si>
  <si>
    <t>Totaal Scope 1 per mln omzet</t>
  </si>
  <si>
    <t>Totaal Scope 2</t>
  </si>
  <si>
    <t>Aantal personeelsleden per 1-1</t>
  </si>
  <si>
    <t>Totaal scope 1 per personeelslid</t>
  </si>
  <si>
    <t>2014-1</t>
  </si>
  <si>
    <t>2014-2</t>
  </si>
  <si>
    <t>2015-1</t>
  </si>
  <si>
    <t>Trendanalyse CO2 Footprints Spitzke Spoorbouw bv</t>
  </si>
  <si>
    <t>Totaal Scope 2 per mln omzet</t>
  </si>
  <si>
    <t>Totaal scope 2 per personeelslid</t>
  </si>
  <si>
    <t>Personeel</t>
  </si>
  <si>
    <t>Scope 1 gewogen omzet</t>
  </si>
  <si>
    <t>Scope 2 gewogen omzet</t>
  </si>
  <si>
    <t>Scope 1 gewogen personeel</t>
  </si>
  <si>
    <t>Scope 2 gewogen personeel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</si>
</sst>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"/>
    <numFmt numFmtId="173" formatCode="0.0%"/>
    <numFmt numFmtId="174" formatCode="#,##0_ ;\-#,##0\ "/>
    <numFmt numFmtId="175" formatCode="0.0"/>
    <numFmt numFmtId="176" formatCode="#,##0.000"/>
    <numFmt numFmtId="177" formatCode="#,##0.0000"/>
    <numFmt numFmtId="178" formatCode="#,##0.00000"/>
    <numFmt numFmtId="179" formatCode="_-* #,##0.0_-;_-* #,##0.0\-;_-* &quot;-&quot;??_-;_-@_-"/>
    <numFmt numFmtId="180" formatCode="_-* #,##0_-;_-* #,##0\-;_-* &quot;-&quot;??_-;_-@_-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0.0000"/>
    <numFmt numFmtId="186" formatCode="[$-413]dddd\ d\ mmmm\ yyyy"/>
    <numFmt numFmtId="187" formatCode="0.000000"/>
    <numFmt numFmtId="188" formatCode="0.0000000"/>
    <numFmt numFmtId="189" formatCode="0.00000"/>
    <numFmt numFmtId="190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sz val="10"/>
      <color indexed="5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4" borderId="10" xfId="0" applyFont="1" applyFill="1" applyBorder="1" applyAlignment="1">
      <alignment horizontal="center" vertical="top"/>
    </xf>
    <xf numFmtId="3" fontId="6" fillId="32" borderId="10" xfId="0" applyNumberFormat="1" applyFont="1" applyFill="1" applyBorder="1" applyAlignment="1">
      <alignment vertical="top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3" fontId="6" fillId="32" borderId="11" xfId="0" applyNumberFormat="1" applyFont="1" applyFill="1" applyBorder="1" applyAlignment="1">
      <alignment vertical="top"/>
    </xf>
    <xf numFmtId="0" fontId="6" fillId="33" borderId="11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center"/>
    </xf>
    <xf numFmtId="3" fontId="6" fillId="32" borderId="14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top"/>
    </xf>
    <xf numFmtId="3" fontId="6" fillId="32" borderId="14" xfId="0" applyNumberFormat="1" applyFont="1" applyFill="1" applyBorder="1" applyAlignment="1">
      <alignment vertical="top"/>
    </xf>
    <xf numFmtId="0" fontId="6" fillId="3" borderId="11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right" vertical="top"/>
    </xf>
    <xf numFmtId="0" fontId="5" fillId="34" borderId="13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vertical="top"/>
    </xf>
    <xf numFmtId="0" fontId="5" fillId="0" borderId="14" xfId="0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6" fillId="4" borderId="0" xfId="0" applyFont="1" applyFill="1" applyBorder="1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8" xfId="0" applyBorder="1" applyAlignment="1">
      <alignment vertical="top"/>
    </xf>
    <xf numFmtId="172" fontId="5" fillId="35" borderId="13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6" fillId="4" borderId="14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top"/>
    </xf>
    <xf numFmtId="3" fontId="6" fillId="36" borderId="14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vertical="top" wrapText="1"/>
    </xf>
    <xf numFmtId="1" fontId="0" fillId="0" borderId="0" xfId="0" applyNumberFormat="1" applyAlignment="1">
      <alignment/>
    </xf>
    <xf numFmtId="3" fontId="6" fillId="34" borderId="15" xfId="0" applyNumberFormat="1" applyFont="1" applyFill="1" applyBorder="1" applyAlignment="1">
      <alignment vertical="top"/>
    </xf>
    <xf numFmtId="3" fontId="6" fillId="34" borderId="0" xfId="0" applyNumberFormat="1" applyFont="1" applyFill="1" applyBorder="1" applyAlignment="1">
      <alignment vertical="top"/>
    </xf>
    <xf numFmtId="180" fontId="6" fillId="34" borderId="0" xfId="47" applyNumberFormat="1" applyFont="1" applyFill="1" applyAlignment="1">
      <alignment vertical="top"/>
    </xf>
    <xf numFmtId="3" fontId="6" fillId="34" borderId="16" xfId="0" applyNumberFormat="1" applyFont="1" applyFill="1" applyBorder="1" applyAlignment="1">
      <alignment vertical="top"/>
    </xf>
    <xf numFmtId="3" fontId="6" fillId="34" borderId="16" xfId="0" applyNumberFormat="1" applyFont="1" applyFill="1" applyBorder="1" applyAlignment="1">
      <alignment vertical="top" wrapText="1"/>
    </xf>
    <xf numFmtId="172" fontId="6" fillId="37" borderId="13" xfId="0" applyNumberFormat="1" applyFont="1" applyFill="1" applyBorder="1" applyAlignment="1">
      <alignment vertical="top"/>
    </xf>
    <xf numFmtId="172" fontId="6" fillId="37" borderId="12" xfId="0" applyNumberFormat="1" applyFont="1" applyFill="1" applyBorder="1" applyAlignment="1">
      <alignment vertical="top"/>
    </xf>
    <xf numFmtId="172" fontId="6" fillId="37" borderId="17" xfId="0" applyNumberFormat="1" applyFont="1" applyFill="1" applyBorder="1" applyAlignment="1">
      <alignment vertical="top"/>
    </xf>
    <xf numFmtId="3" fontId="6" fillId="32" borderId="16" xfId="0" applyNumberFormat="1" applyFont="1" applyFill="1" applyBorder="1" applyAlignment="1">
      <alignment vertical="top"/>
    </xf>
    <xf numFmtId="3" fontId="6" fillId="34" borderId="20" xfId="0" applyNumberFormat="1" applyFont="1" applyFill="1" applyBorder="1" applyAlignment="1">
      <alignment vertical="top"/>
    </xf>
    <xf numFmtId="3" fontId="6" fillId="36" borderId="14" xfId="0" applyNumberFormat="1" applyFont="1" applyFill="1" applyBorder="1" applyAlignment="1">
      <alignment vertical="top"/>
    </xf>
    <xf numFmtId="3" fontId="0" fillId="34" borderId="21" xfId="0" applyNumberFormat="1" applyFont="1" applyFill="1" applyBorder="1" applyAlignment="1">
      <alignment wrapText="1"/>
    </xf>
    <xf numFmtId="3" fontId="6" fillId="32" borderId="13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71" fontId="2" fillId="0" borderId="0" xfId="0" applyNumberFormat="1" applyFont="1" applyBorder="1" applyAlignment="1">
      <alignment vertical="top"/>
    </xf>
    <xf numFmtId="179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171" fontId="0" fillId="0" borderId="0" xfId="47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179" fontId="0" fillId="0" borderId="0" xfId="47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71" fontId="9" fillId="0" borderId="0" xfId="47" applyFont="1" applyFill="1" applyBorder="1" applyAlignment="1">
      <alignment vertical="top"/>
    </xf>
    <xf numFmtId="0" fontId="5" fillId="34" borderId="16" xfId="0" applyFont="1" applyFill="1" applyBorder="1" applyAlignment="1">
      <alignment horizontal="center" vertical="top" wrapText="1"/>
    </xf>
    <xf numFmtId="175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1" fontId="0" fillId="38" borderId="21" xfId="0" applyNumberFormat="1" applyFont="1" applyFill="1" applyBorder="1" applyAlignment="1">
      <alignment/>
    </xf>
    <xf numFmtId="3" fontId="6" fillId="32" borderId="21" xfId="0" applyNumberFormat="1" applyFont="1" applyFill="1" applyBorder="1" applyAlignment="1">
      <alignment vertical="top"/>
    </xf>
    <xf numFmtId="3" fontId="6" fillId="32" borderId="17" xfId="0" applyNumberFormat="1" applyFont="1" applyFill="1" applyBorder="1" applyAlignment="1">
      <alignment vertical="top"/>
    </xf>
    <xf numFmtId="1" fontId="0" fillId="38" borderId="2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 vertical="top"/>
    </xf>
    <xf numFmtId="0" fontId="6" fillId="4" borderId="18" xfId="0" applyFont="1" applyFill="1" applyBorder="1" applyAlignment="1">
      <alignment horizontal="center" vertical="top"/>
    </xf>
    <xf numFmtId="3" fontId="6" fillId="34" borderId="23" xfId="0" applyNumberFormat="1" applyFont="1" applyFill="1" applyBorder="1" applyAlignment="1">
      <alignment vertical="top"/>
    </xf>
    <xf numFmtId="3" fontId="6" fillId="32" borderId="19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3" fontId="6" fillId="37" borderId="15" xfId="0" applyNumberFormat="1" applyFont="1" applyFill="1" applyBorder="1" applyAlignment="1">
      <alignment vertical="top"/>
    </xf>
    <xf numFmtId="172" fontId="6" fillId="39" borderId="13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3" fontId="6" fillId="37" borderId="0" xfId="0" applyNumberFormat="1" applyFont="1" applyFill="1" applyBorder="1" applyAlignment="1">
      <alignment vertical="top"/>
    </xf>
    <xf numFmtId="172" fontId="6" fillId="39" borderId="12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180" fontId="6" fillId="37" borderId="21" xfId="47" applyNumberFormat="1" applyFont="1" applyFill="1" applyBorder="1" applyAlignment="1">
      <alignment vertical="top"/>
    </xf>
    <xf numFmtId="172" fontId="6" fillId="39" borderId="17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180" fontId="6" fillId="37" borderId="0" xfId="47" applyNumberFormat="1" applyFont="1" applyFill="1" applyAlignment="1">
      <alignment vertical="top"/>
    </xf>
    <xf numFmtId="3" fontId="6" fillId="37" borderId="16" xfId="0" applyNumberFormat="1" applyFont="1" applyFill="1" applyBorder="1" applyAlignment="1">
      <alignment vertical="top"/>
    </xf>
    <xf numFmtId="3" fontId="6" fillId="37" borderId="16" xfId="0" applyNumberFormat="1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center"/>
    </xf>
    <xf numFmtId="3" fontId="6" fillId="37" borderId="24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172" fontId="0" fillId="0" borderId="0" xfId="0" applyNumberFormat="1" applyAlignment="1">
      <alignment/>
    </xf>
    <xf numFmtId="172" fontId="6" fillId="39" borderId="20" xfId="0" applyNumberFormat="1" applyFont="1" applyFill="1" applyBorder="1" applyAlignment="1">
      <alignment vertical="top"/>
    </xf>
    <xf numFmtId="172" fontId="6" fillId="39" borderId="22" xfId="0" applyNumberFormat="1" applyFont="1" applyFill="1" applyBorder="1" applyAlignment="1">
      <alignment vertical="top"/>
    </xf>
    <xf numFmtId="172" fontId="6" fillId="39" borderId="21" xfId="0" applyNumberFormat="1" applyFont="1" applyFill="1" applyBorder="1" applyAlignment="1">
      <alignment vertical="top"/>
    </xf>
    <xf numFmtId="172" fontId="6" fillId="39" borderId="23" xfId="0" applyNumberFormat="1" applyFont="1" applyFill="1" applyBorder="1" applyAlignment="1">
      <alignment vertical="top"/>
    </xf>
    <xf numFmtId="172" fontId="5" fillId="35" borderId="20" xfId="0" applyNumberFormat="1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175" fontId="0" fillId="40" borderId="13" xfId="0" applyNumberFormat="1" applyFill="1" applyBorder="1" applyAlignment="1">
      <alignment vertical="top"/>
    </xf>
    <xf numFmtId="175" fontId="0" fillId="40" borderId="17" xfId="0" applyNumberFormat="1" applyFill="1" applyBorder="1" applyAlignment="1">
      <alignment vertical="top"/>
    </xf>
    <xf numFmtId="175" fontId="0" fillId="40" borderId="12" xfId="0" applyNumberFormat="1" applyFill="1" applyBorder="1" applyAlignment="1">
      <alignment vertical="top"/>
    </xf>
    <xf numFmtId="175" fontId="0" fillId="40" borderId="19" xfId="0" applyNumberFormat="1" applyFill="1" applyBorder="1" applyAlignment="1">
      <alignment vertical="top"/>
    </xf>
    <xf numFmtId="3" fontId="6" fillId="41" borderId="15" xfId="0" applyNumberFormat="1" applyFont="1" applyFill="1" applyBorder="1" applyAlignment="1">
      <alignment vertical="top"/>
    </xf>
    <xf numFmtId="3" fontId="6" fillId="41" borderId="20" xfId="0" applyNumberFormat="1" applyFont="1" applyFill="1" applyBorder="1" applyAlignment="1">
      <alignment vertical="top"/>
    </xf>
    <xf numFmtId="1" fontId="0" fillId="41" borderId="21" xfId="0" applyNumberFormat="1" applyFont="1" applyFill="1" applyBorder="1" applyAlignment="1">
      <alignment/>
    </xf>
    <xf numFmtId="172" fontId="2" fillId="42" borderId="13" xfId="0" applyNumberFormat="1" applyFont="1" applyFill="1" applyBorder="1" applyAlignment="1">
      <alignment vertical="top"/>
    </xf>
    <xf numFmtId="3" fontId="6" fillId="43" borderId="10" xfId="0" applyNumberFormat="1" applyFont="1" applyFill="1" applyBorder="1" applyAlignment="1">
      <alignment vertical="top" wrapText="1"/>
    </xf>
    <xf numFmtId="3" fontId="6" fillId="43" borderId="18" xfId="0" applyNumberFormat="1" applyFont="1" applyFill="1" applyBorder="1" applyAlignment="1">
      <alignment horizontal="right" vertical="center"/>
    </xf>
    <xf numFmtId="3" fontId="6" fillId="44" borderId="14" xfId="0" applyNumberFormat="1" applyFont="1" applyFill="1" applyBorder="1" applyAlignment="1">
      <alignment vertical="top"/>
    </xf>
    <xf numFmtId="3" fontId="6" fillId="45" borderId="15" xfId="0" applyNumberFormat="1" applyFont="1" applyFill="1" applyBorder="1" applyAlignment="1">
      <alignment vertical="top"/>
    </xf>
    <xf numFmtId="3" fontId="6" fillId="45" borderId="0" xfId="0" applyNumberFormat="1" applyFont="1" applyFill="1" applyBorder="1" applyAlignment="1">
      <alignment vertical="top"/>
    </xf>
    <xf numFmtId="3" fontId="6" fillId="45" borderId="21" xfId="0" applyNumberFormat="1" applyFont="1" applyFill="1" applyBorder="1" applyAlignment="1">
      <alignment vertical="top"/>
    </xf>
    <xf numFmtId="3" fontId="6" fillId="45" borderId="16" xfId="0" applyNumberFormat="1" applyFont="1" applyFill="1" applyBorder="1" applyAlignment="1">
      <alignment vertical="top"/>
    </xf>
    <xf numFmtId="3" fontId="6" fillId="45" borderId="16" xfId="0" applyNumberFormat="1" applyFont="1" applyFill="1" applyBorder="1" applyAlignment="1">
      <alignment vertical="top" wrapText="1"/>
    </xf>
    <xf numFmtId="3" fontId="6" fillId="45" borderId="24" xfId="0" applyNumberFormat="1" applyFont="1" applyFill="1" applyBorder="1" applyAlignment="1">
      <alignment vertical="top"/>
    </xf>
    <xf numFmtId="3" fontId="6" fillId="32" borderId="11" xfId="0" applyNumberFormat="1" applyFont="1" applyFill="1" applyBorder="1" applyAlignment="1">
      <alignment horizontal="right" vertical="top"/>
    </xf>
    <xf numFmtId="3" fontId="6" fillId="32" borderId="14" xfId="0" applyNumberFormat="1" applyFont="1" applyFill="1" applyBorder="1" applyAlignment="1">
      <alignment horizontal="right" vertical="top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5" fillId="38" borderId="13" xfId="0" applyFont="1" applyFill="1" applyBorder="1" applyAlignment="1">
      <alignment vertical="top"/>
    </xf>
    <xf numFmtId="0" fontId="5" fillId="38" borderId="13" xfId="0" applyFont="1" applyFill="1" applyBorder="1" applyAlignment="1">
      <alignment/>
    </xf>
    <xf numFmtId="3" fontId="6" fillId="45" borderId="13" xfId="0" applyNumberFormat="1" applyFont="1" applyFill="1" applyBorder="1" applyAlignment="1">
      <alignment vertical="top"/>
    </xf>
    <xf numFmtId="3" fontId="6" fillId="45" borderId="12" xfId="0" applyNumberFormat="1" applyFont="1" applyFill="1" applyBorder="1" applyAlignment="1">
      <alignment vertical="top"/>
    </xf>
    <xf numFmtId="3" fontId="6" fillId="45" borderId="17" xfId="0" applyNumberFormat="1" applyFont="1" applyFill="1" applyBorder="1" applyAlignment="1">
      <alignment vertical="top"/>
    </xf>
    <xf numFmtId="1" fontId="0" fillId="45" borderId="13" xfId="0" applyNumberFormat="1" applyFill="1" applyBorder="1" applyAlignment="1">
      <alignment/>
    </xf>
    <xf numFmtId="1" fontId="0" fillId="45" borderId="17" xfId="0" applyNumberFormat="1" applyFill="1" applyBorder="1" applyAlignment="1">
      <alignment/>
    </xf>
    <xf numFmtId="1" fontId="0" fillId="45" borderId="12" xfId="0" applyNumberFormat="1" applyFill="1" applyBorder="1" applyAlignment="1">
      <alignment/>
    </xf>
    <xf numFmtId="1" fontId="0" fillId="45" borderId="19" xfId="0" applyNumberFormat="1" applyFill="1" applyBorder="1" applyAlignment="1">
      <alignment/>
    </xf>
    <xf numFmtId="0" fontId="0" fillId="45" borderId="13" xfId="0" applyFill="1" applyBorder="1" applyAlignment="1">
      <alignment/>
    </xf>
    <xf numFmtId="0" fontId="7" fillId="0" borderId="24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 wrapText="1"/>
    </xf>
    <xf numFmtId="9" fontId="0" fillId="0" borderId="0" xfId="0" applyNumberFormat="1" applyAlignment="1">
      <alignment/>
    </xf>
    <xf numFmtId="9" fontId="6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172" fontId="0" fillId="0" borderId="0" xfId="0" applyNumberFormat="1" applyBorder="1" applyAlignment="1">
      <alignment vertical="top"/>
    </xf>
    <xf numFmtId="173" fontId="0" fillId="0" borderId="0" xfId="0" applyNumberFormat="1" applyBorder="1" applyAlignment="1">
      <alignment vertical="top"/>
    </xf>
    <xf numFmtId="1" fontId="2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vertical="top"/>
    </xf>
    <xf numFmtId="0" fontId="0" fillId="45" borderId="0" xfId="0" applyFill="1" applyAlignment="1">
      <alignment/>
    </xf>
    <xf numFmtId="1" fontId="0" fillId="24" borderId="14" xfId="0" applyNumberFormat="1" applyFill="1" applyBorder="1" applyAlignment="1">
      <alignment/>
    </xf>
    <xf numFmtId="1" fontId="0" fillId="24" borderId="15" xfId="0" applyNumberFormat="1" applyFill="1" applyBorder="1" applyAlignment="1">
      <alignment/>
    </xf>
    <xf numFmtId="1" fontId="0" fillId="24" borderId="20" xfId="0" applyNumberFormat="1" applyFill="1" applyBorder="1" applyAlignment="1">
      <alignment/>
    </xf>
    <xf numFmtId="0" fontId="0" fillId="46" borderId="19" xfId="0" applyFill="1" applyBorder="1" applyAlignment="1">
      <alignment/>
    </xf>
    <xf numFmtId="0" fontId="0" fillId="46" borderId="17" xfId="0" applyFont="1" applyFill="1" applyBorder="1" applyAlignment="1">
      <alignment horizontal="center"/>
    </xf>
    <xf numFmtId="0" fontId="0" fillId="46" borderId="19" xfId="0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2" fillId="47" borderId="13" xfId="0" applyNumberFormat="1" applyFont="1" applyFill="1" applyBorder="1" applyAlignment="1">
      <alignment/>
    </xf>
    <xf numFmtId="0" fontId="0" fillId="47" borderId="0" xfId="0" applyFill="1" applyAlignment="1">
      <alignment/>
    </xf>
    <xf numFmtId="3" fontId="5" fillId="47" borderId="13" xfId="0" applyNumberFormat="1" applyFont="1" applyFill="1" applyBorder="1" applyAlignment="1">
      <alignment vertical="top"/>
    </xf>
    <xf numFmtId="172" fontId="5" fillId="47" borderId="13" xfId="0" applyNumberFormat="1" applyFont="1" applyFill="1" applyBorder="1" applyAlignment="1">
      <alignment vertical="top"/>
    </xf>
    <xf numFmtId="1" fontId="2" fillId="48" borderId="13" xfId="0" applyNumberFormat="1" applyFont="1" applyFill="1" applyBorder="1" applyAlignment="1">
      <alignment/>
    </xf>
    <xf numFmtId="1" fontId="0" fillId="48" borderId="0" xfId="0" applyNumberFormat="1" applyFill="1" applyAlignment="1">
      <alignment/>
    </xf>
    <xf numFmtId="172" fontId="2" fillId="48" borderId="13" xfId="0" applyNumberFormat="1" applyFont="1" applyFill="1" applyBorder="1" applyAlignment="1">
      <alignment vertical="top"/>
    </xf>
    <xf numFmtId="172" fontId="6" fillId="45" borderId="13" xfId="0" applyNumberFormat="1" applyFont="1" applyFill="1" applyBorder="1" applyAlignment="1">
      <alignment vertical="top"/>
    </xf>
    <xf numFmtId="172" fontId="6" fillId="45" borderId="12" xfId="0" applyNumberFormat="1" applyFont="1" applyFill="1" applyBorder="1" applyAlignment="1">
      <alignment vertical="top"/>
    </xf>
    <xf numFmtId="172" fontId="6" fillId="45" borderId="17" xfId="0" applyNumberFormat="1" applyFont="1" applyFill="1" applyBorder="1" applyAlignment="1">
      <alignment vertical="top"/>
    </xf>
    <xf numFmtId="1" fontId="0" fillId="0" borderId="0" xfId="0" applyNumberFormat="1" applyFill="1" applyBorder="1" applyAlignment="1">
      <alignment/>
    </xf>
    <xf numFmtId="1" fontId="2" fillId="48" borderId="13" xfId="0" applyNumberFormat="1" applyFont="1" applyFill="1" applyBorder="1" applyAlignment="1">
      <alignment vertical="top"/>
    </xf>
    <xf numFmtId="172" fontId="6" fillId="37" borderId="19" xfId="0" applyNumberFormat="1" applyFont="1" applyFill="1" applyBorder="1" applyAlignment="1">
      <alignment vertical="top"/>
    </xf>
    <xf numFmtId="1" fontId="0" fillId="45" borderId="0" xfId="0" applyNumberFormat="1" applyFill="1" applyAlignment="1">
      <alignment/>
    </xf>
    <xf numFmtId="0" fontId="0" fillId="45" borderId="17" xfId="0" applyFill="1" applyBorder="1" applyAlignment="1">
      <alignment/>
    </xf>
    <xf numFmtId="0" fontId="0" fillId="45" borderId="12" xfId="0" applyFill="1" applyBorder="1" applyAlignment="1">
      <alignment/>
    </xf>
    <xf numFmtId="3" fontId="0" fillId="45" borderId="19" xfId="0" applyNumberFormat="1" applyFill="1" applyBorder="1" applyAlignment="1">
      <alignment/>
    </xf>
    <xf numFmtId="0" fontId="0" fillId="0" borderId="0" xfId="0" applyFont="1" applyAlignment="1">
      <alignment vertical="top"/>
    </xf>
    <xf numFmtId="0" fontId="6" fillId="46" borderId="17" xfId="0" applyFont="1" applyFill="1" applyBorder="1" applyAlignment="1">
      <alignment horizontal="center"/>
    </xf>
    <xf numFmtId="0" fontId="6" fillId="46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  <xf numFmtId="1" fontId="2" fillId="47" borderId="13" xfId="0" applyNumberFormat="1" applyFont="1" applyFill="1" applyBorder="1" applyAlignment="1">
      <alignment vertical="top"/>
    </xf>
    <xf numFmtId="1" fontId="2" fillId="47" borderId="20" xfId="0" applyNumberFormat="1" applyFont="1" applyFill="1" applyBorder="1" applyAlignment="1">
      <alignment/>
    </xf>
    <xf numFmtId="0" fontId="5" fillId="34" borderId="17" xfId="0" applyFont="1" applyFill="1" applyBorder="1" applyAlignment="1">
      <alignment horizontal="center" vertical="top"/>
    </xf>
    <xf numFmtId="0" fontId="5" fillId="38" borderId="17" xfId="0" applyFont="1" applyFill="1" applyBorder="1" applyAlignment="1">
      <alignment vertical="top"/>
    </xf>
    <xf numFmtId="0" fontId="0" fillId="45" borderId="25" xfId="0" applyFill="1" applyBorder="1" applyAlignment="1">
      <alignment/>
    </xf>
    <xf numFmtId="172" fontId="6" fillId="45" borderId="25" xfId="0" applyNumberFormat="1" applyFont="1" applyFill="1" applyBorder="1" applyAlignment="1">
      <alignment vertical="top"/>
    </xf>
    <xf numFmtId="0" fontId="0" fillId="0" borderId="25" xfId="0" applyBorder="1" applyAlignment="1">
      <alignment/>
    </xf>
    <xf numFmtId="1" fontId="0" fillId="45" borderId="25" xfId="0" applyNumberFormat="1" applyFill="1" applyBorder="1" applyAlignment="1">
      <alignment/>
    </xf>
    <xf numFmtId="3" fontId="0" fillId="45" borderId="25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175" fontId="0" fillId="45" borderId="25" xfId="0" applyNumberFormat="1" applyFill="1" applyBorder="1" applyAlignment="1">
      <alignment vertical="top"/>
    </xf>
    <xf numFmtId="175" fontId="0" fillId="45" borderId="25" xfId="0" applyNumberFormat="1" applyFill="1" applyBorder="1" applyAlignment="1">
      <alignment/>
    </xf>
    <xf numFmtId="175" fontId="0" fillId="45" borderId="25" xfId="0" applyNumberFormat="1" applyFont="1" applyFill="1" applyBorder="1" applyAlignment="1">
      <alignment vertical="top"/>
    </xf>
    <xf numFmtId="14" fontId="0" fillId="0" borderId="0" xfId="0" applyNumberFormat="1" applyAlignment="1">
      <alignment/>
    </xf>
    <xf numFmtId="175" fontId="0" fillId="49" borderId="25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34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9" fontId="0" fillId="0" borderId="0" xfId="56" applyFont="1" applyAlignment="1">
      <alignment/>
    </xf>
    <xf numFmtId="2" fontId="0" fillId="0" borderId="0" xfId="0" applyNumberFormat="1" applyAlignment="1">
      <alignment/>
    </xf>
    <xf numFmtId="0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1" fontId="0" fillId="0" borderId="0" xfId="0" applyNumberFormat="1" applyBorder="1" applyAlignment="1">
      <alignment/>
    </xf>
    <xf numFmtId="2" fontId="0" fillId="45" borderId="25" xfId="0" applyNumberFormat="1" applyFill="1" applyBorder="1" applyAlignment="1">
      <alignment/>
    </xf>
    <xf numFmtId="0" fontId="0" fillId="0" borderId="25" xfId="0" applyFont="1" applyBorder="1" applyAlignment="1">
      <alignment vertical="top"/>
    </xf>
    <xf numFmtId="1" fontId="0" fillId="48" borderId="25" xfId="0" applyNumberFormat="1" applyFill="1" applyBorder="1" applyAlignment="1">
      <alignment/>
    </xf>
    <xf numFmtId="0" fontId="0" fillId="48" borderId="25" xfId="0" applyFill="1" applyBorder="1" applyAlignment="1">
      <alignment vertical="top"/>
    </xf>
    <xf numFmtId="9" fontId="0" fillId="44" borderId="25" xfId="0" applyNumberFormat="1" applyFill="1" applyBorder="1" applyAlignment="1">
      <alignment/>
    </xf>
    <xf numFmtId="0" fontId="0" fillId="44" borderId="25" xfId="0" applyFill="1" applyBorder="1" applyAlignment="1">
      <alignment/>
    </xf>
    <xf numFmtId="0" fontId="5" fillId="38" borderId="25" xfId="0" applyFont="1" applyFill="1" applyBorder="1" applyAlignment="1">
      <alignment vertical="top"/>
    </xf>
    <xf numFmtId="0" fontId="5" fillId="34" borderId="25" xfId="0" applyFont="1" applyFill="1" applyBorder="1" applyAlignment="1">
      <alignment horizontal="center" vertical="top"/>
    </xf>
    <xf numFmtId="1" fontId="2" fillId="47" borderId="25" xfId="0" applyNumberFormat="1" applyFont="1" applyFill="1" applyBorder="1" applyAlignment="1">
      <alignment/>
    </xf>
    <xf numFmtId="1" fontId="2" fillId="47" borderId="25" xfId="0" applyNumberFormat="1" applyFont="1" applyFill="1" applyBorder="1" applyAlignment="1">
      <alignment vertical="top"/>
    </xf>
    <xf numFmtId="0" fontId="6" fillId="4" borderId="25" xfId="0" applyFont="1" applyFill="1" applyBorder="1" applyAlignment="1">
      <alignment horizontal="center" vertical="top"/>
    </xf>
    <xf numFmtId="0" fontId="6" fillId="4" borderId="25" xfId="0" applyFont="1" applyFill="1" applyBorder="1" applyAlignment="1">
      <alignment horizontal="center" vertical="top" wrapText="1"/>
    </xf>
    <xf numFmtId="0" fontId="6" fillId="46" borderId="25" xfId="0" applyFont="1" applyFill="1" applyBorder="1" applyAlignment="1">
      <alignment horizontal="center"/>
    </xf>
    <xf numFmtId="0" fontId="0" fillId="46" borderId="25" xfId="0" applyFill="1" applyBorder="1" applyAlignment="1">
      <alignment/>
    </xf>
    <xf numFmtId="0" fontId="6" fillId="33" borderId="25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1" fontId="0" fillId="0" borderId="25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172" fontId="6" fillId="0" borderId="25" xfId="0" applyNumberFormat="1" applyFont="1" applyFill="1" applyBorder="1" applyAlignment="1">
      <alignment vertical="top"/>
    </xf>
    <xf numFmtId="175" fontId="0" fillId="0" borderId="25" xfId="0" applyNumberFormat="1" applyFill="1" applyBorder="1" applyAlignment="1">
      <alignment vertical="top"/>
    </xf>
    <xf numFmtId="175" fontId="0" fillId="0" borderId="25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25" xfId="0" applyBorder="1" applyAlignment="1">
      <alignment vertical="top"/>
    </xf>
    <xf numFmtId="175" fontId="0" fillId="0" borderId="25" xfId="0" applyNumberFormat="1" applyFill="1" applyBorder="1" applyAlignment="1">
      <alignment/>
    </xf>
    <xf numFmtId="0" fontId="6" fillId="45" borderId="25" xfId="0" applyFont="1" applyFill="1" applyBorder="1" applyAlignment="1">
      <alignment horizontal="center"/>
    </xf>
    <xf numFmtId="2" fontId="0" fillId="0" borderId="25" xfId="0" applyNumberFormat="1" applyFill="1" applyBorder="1" applyAlignment="1">
      <alignment/>
    </xf>
    <xf numFmtId="0" fontId="5" fillId="45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vertical="top"/>
    </xf>
    <xf numFmtId="0" fontId="6" fillId="45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16" fontId="2" fillId="0" borderId="25" xfId="0" applyNumberFormat="1" applyFont="1" applyBorder="1" applyAlignment="1">
      <alignment vertical="top"/>
    </xf>
    <xf numFmtId="0" fontId="2" fillId="0" borderId="25" xfId="0" applyFont="1" applyBorder="1" applyAlignment="1">
      <alignment vertical="top"/>
    </xf>
    <xf numFmtId="1" fontId="0" fillId="0" borderId="25" xfId="0" applyNumberFormat="1" applyBorder="1" applyAlignment="1">
      <alignment/>
    </xf>
    <xf numFmtId="0" fontId="5" fillId="45" borderId="26" xfId="0" applyFont="1" applyFill="1" applyBorder="1" applyAlignment="1">
      <alignment horizontal="center" vertical="center"/>
    </xf>
    <xf numFmtId="0" fontId="0" fillId="45" borderId="27" xfId="0" applyFill="1" applyBorder="1" applyAlignment="1">
      <alignment/>
    </xf>
    <xf numFmtId="0" fontId="6" fillId="45" borderId="28" xfId="0" applyFont="1" applyFill="1" applyBorder="1" applyAlignment="1">
      <alignment horizontal="center"/>
    </xf>
    <xf numFmtId="0" fontId="6" fillId="45" borderId="0" xfId="0" applyFont="1" applyFill="1" applyBorder="1" applyAlignment="1">
      <alignment vertical="top"/>
    </xf>
    <xf numFmtId="0" fontId="0" fillId="45" borderId="0" xfId="0" applyFill="1" applyBorder="1" applyAlignment="1">
      <alignment/>
    </xf>
    <xf numFmtId="175" fontId="0" fillId="45" borderId="0" xfId="0" applyNumberFormat="1" applyFill="1" applyBorder="1" applyAlignment="1">
      <alignment/>
    </xf>
    <xf numFmtId="175" fontId="0" fillId="40" borderId="25" xfId="0" applyNumberFormat="1" applyFill="1" applyBorder="1" applyAlignment="1">
      <alignment/>
    </xf>
    <xf numFmtId="0" fontId="5" fillId="34" borderId="26" xfId="0" applyFont="1" applyFill="1" applyBorder="1" applyAlignment="1">
      <alignment horizontal="center" vertical="top"/>
    </xf>
    <xf numFmtId="0" fontId="0" fillId="48" borderId="25" xfId="0" applyFont="1" applyFill="1" applyBorder="1" applyAlignment="1">
      <alignment vertical="top"/>
    </xf>
    <xf numFmtId="0" fontId="0" fillId="50" borderId="0" xfId="0" applyFill="1" applyAlignment="1">
      <alignment/>
    </xf>
    <xf numFmtId="175" fontId="2" fillId="47" borderId="20" xfId="0" applyNumberFormat="1" applyFont="1" applyFill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7" fillId="0" borderId="24" xfId="0" applyFont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top"/>
    </xf>
    <xf numFmtId="0" fontId="6" fillId="4" borderId="19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top"/>
    </xf>
    <xf numFmtId="0" fontId="5" fillId="33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825"/>
          <c:h val="0.99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'Trendanalyse CO2 internet'!$C$24</c:f>
              <c:strCache>
                <c:ptCount val="1"/>
                <c:pt idx="0">
                  <c:v>Onderdeel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internet'!$E$24:$T$24</c:f>
              <c:numCache/>
            </c:numRef>
          </c:val>
          <c:shape val="box"/>
        </c:ser>
        <c:ser>
          <c:idx val="1"/>
          <c:order val="1"/>
          <c:tx>
            <c:strRef>
              <c:f>'Trendanalyse CO2 internet'!$C$25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internet'!$E$25:$T$25</c:f>
              <c:numCache/>
            </c:numRef>
          </c:val>
          <c:shape val="box"/>
        </c:ser>
        <c:ser>
          <c:idx val="2"/>
          <c:order val="2"/>
          <c:tx>
            <c:strRef>
              <c:f>'Trendanalyse CO2 internet'!$C$26</c:f>
              <c:strCache>
                <c:ptCount val="1"/>
                <c:pt idx="0">
                  <c:v>Locomotieven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internet'!$E$26:$T$26</c:f>
              <c:numCache/>
            </c:numRef>
          </c:val>
          <c:shape val="box"/>
        </c:ser>
        <c:ser>
          <c:idx val="3"/>
          <c:order val="3"/>
          <c:tx>
            <c:strRef>
              <c:f>'Trendanalyse CO2 internet'!$C$27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internet'!$E$27:$T$27</c:f>
              <c:numCache/>
            </c:numRef>
          </c:val>
          <c:shape val="box"/>
        </c:ser>
        <c:ser>
          <c:idx val="4"/>
          <c:order val="4"/>
          <c:tx>
            <c:strRef>
              <c:f>'Trendanalyse CO2 internet'!$C$28</c:f>
              <c:strCache>
                <c:ptCount val="1"/>
                <c:pt idx="0">
                  <c:v>Benzine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internet'!$E$28:$T$28</c:f>
              <c:numCache/>
            </c:numRef>
          </c:val>
          <c:shape val="box"/>
        </c:ser>
        <c:ser>
          <c:idx val="5"/>
          <c:order val="5"/>
          <c:tx>
            <c:strRef>
              <c:f>'Trendanalyse CO2 internet'!$C$29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internet'!$E$29:$T$29</c:f>
              <c:numCache/>
            </c:numRef>
          </c:val>
          <c:shape val="box"/>
        </c:ser>
        <c:ser>
          <c:idx val="6"/>
          <c:order val="6"/>
          <c:tx>
            <c:strRef>
              <c:f>'Trendanalyse CO2 internet'!$C$30</c:f>
              <c:strCache>
                <c:ptCount val="1"/>
                <c:pt idx="0">
                  <c:v>Vliegreizen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internet'!$E$30:$T$30</c:f>
              <c:numCache/>
            </c:numRef>
          </c:val>
          <c:shape val="box"/>
        </c:ser>
        <c:ser>
          <c:idx val="7"/>
          <c:order val="7"/>
          <c:tx>
            <c:strRef>
              <c:f>'Trendanalyse CO2 internet'!$C$31</c:f>
              <c:strCache>
                <c:ptCount val="1"/>
                <c:pt idx="0">
                  <c:v>Prive auto's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internet'!$E$31:$T$31</c:f>
              <c:numCache/>
            </c:numRef>
          </c:val>
          <c:shape val="box"/>
        </c:ser>
        <c:ser>
          <c:idx val="8"/>
          <c:order val="8"/>
          <c:tx>
            <c:strRef>
              <c:f>'Trendanalyse CO2 internet'!$C$32</c:f>
              <c:strCache>
                <c:ptCount val="1"/>
                <c:pt idx="0">
                  <c:v>Electriciteit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internet'!$E$32:$T$32</c:f>
              <c:numCache/>
            </c:numRef>
          </c:val>
          <c:shape val="box"/>
        </c:ser>
        <c:overlap val="100"/>
        <c:shape val="box"/>
        <c:axId val="33838610"/>
        <c:axId val="39522171"/>
      </c:bar3DChart>
      <c:catAx>
        <c:axId val="3383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2171"/>
        <c:crosses val="autoZero"/>
        <c:auto val="1"/>
        <c:lblOffset val="100"/>
        <c:tickLblSkip val="1"/>
        <c:noMultiLvlLbl val="0"/>
      </c:catAx>
      <c:valAx>
        <c:axId val="39522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38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0725"/>
          <c:w val="0.08625"/>
          <c:h val="0.3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0</xdr:row>
      <xdr:rowOff>38100</xdr:rowOff>
    </xdr:from>
    <xdr:to>
      <xdr:col>12</xdr:col>
      <xdr:colOff>0</xdr:colOff>
      <xdr:row>2</xdr:row>
      <xdr:rowOff>161925</xdr:rowOff>
    </xdr:to>
    <xdr:pic>
      <xdr:nvPicPr>
        <xdr:cNvPr id="1" name="Picture 48" descr="LOGO_SPITZ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810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942975</xdr:colOff>
      <xdr:row>0</xdr:row>
      <xdr:rowOff>38100</xdr:rowOff>
    </xdr:from>
    <xdr:to>
      <xdr:col>11</xdr:col>
      <xdr:colOff>923925</xdr:colOff>
      <xdr:row>4</xdr:row>
      <xdr:rowOff>28575</xdr:rowOff>
    </xdr:to>
    <xdr:pic>
      <xdr:nvPicPr>
        <xdr:cNvPr id="1" name="Picture 48" descr="LOGO_SPITZ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38100"/>
          <a:ext cx="1104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38100</xdr:rowOff>
    </xdr:from>
    <xdr:to>
      <xdr:col>12</xdr:col>
      <xdr:colOff>0</xdr:colOff>
      <xdr:row>3</xdr:row>
      <xdr:rowOff>142875</xdr:rowOff>
    </xdr:to>
    <xdr:pic>
      <xdr:nvPicPr>
        <xdr:cNvPr id="1" name="Picture 48" descr="LOGO_SPITZ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3810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11</xdr:col>
      <xdr:colOff>0</xdr:colOff>
      <xdr:row>3</xdr:row>
      <xdr:rowOff>104775</xdr:rowOff>
    </xdr:to>
    <xdr:pic>
      <xdr:nvPicPr>
        <xdr:cNvPr id="1" name="Picture 48" descr="LOGO_SPITZ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24</xdr:col>
      <xdr:colOff>590550</xdr:colOff>
      <xdr:row>2</xdr:row>
      <xdr:rowOff>123825</xdr:rowOff>
    </xdr:to>
    <xdr:pic>
      <xdr:nvPicPr>
        <xdr:cNvPr id="1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97025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466725</xdr:colOff>
      <xdr:row>0</xdr:row>
      <xdr:rowOff>0</xdr:rowOff>
    </xdr:from>
    <xdr:to>
      <xdr:col>29</xdr:col>
      <xdr:colOff>447675</xdr:colOff>
      <xdr:row>2</xdr:row>
      <xdr:rowOff>123825</xdr:rowOff>
    </xdr:to>
    <xdr:pic>
      <xdr:nvPicPr>
        <xdr:cNvPr id="1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0</xdr:row>
      <xdr:rowOff>0</xdr:rowOff>
    </xdr:from>
    <xdr:to>
      <xdr:col>18</xdr:col>
      <xdr:colOff>0</xdr:colOff>
      <xdr:row>2</xdr:row>
      <xdr:rowOff>104775</xdr:rowOff>
    </xdr:to>
    <xdr:pic>
      <xdr:nvPicPr>
        <xdr:cNvPr id="2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0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9525</xdr:rowOff>
    </xdr:from>
    <xdr:to>
      <xdr:col>17</xdr:col>
      <xdr:colOff>0</xdr:colOff>
      <xdr:row>2</xdr:row>
      <xdr:rowOff>114300</xdr:rowOff>
    </xdr:to>
    <xdr:pic>
      <xdr:nvPicPr>
        <xdr:cNvPr id="1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9525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11</xdr:col>
      <xdr:colOff>438150</xdr:colOff>
      <xdr:row>21</xdr:row>
      <xdr:rowOff>114300</xdr:rowOff>
    </xdr:to>
    <xdr:graphicFrame>
      <xdr:nvGraphicFramePr>
        <xdr:cNvPr id="2" name="Grafiek 1"/>
        <xdr:cNvGraphicFramePr/>
      </xdr:nvGraphicFramePr>
      <xdr:xfrm>
        <a:off x="0" y="428625"/>
        <a:ext cx="80295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466725</xdr:colOff>
      <xdr:row>0</xdr:row>
      <xdr:rowOff>0</xdr:rowOff>
    </xdr:from>
    <xdr:to>
      <xdr:col>29</xdr:col>
      <xdr:colOff>447675</xdr:colOff>
      <xdr:row>2</xdr:row>
      <xdr:rowOff>123825</xdr:rowOff>
    </xdr:to>
    <xdr:pic>
      <xdr:nvPicPr>
        <xdr:cNvPr id="1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68825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38100</xdr:rowOff>
    </xdr:from>
    <xdr:to>
      <xdr:col>19</xdr:col>
      <xdr:colOff>200025</xdr:colOff>
      <xdr:row>2</xdr:row>
      <xdr:rowOff>142875</xdr:rowOff>
    </xdr:to>
    <xdr:pic>
      <xdr:nvPicPr>
        <xdr:cNvPr id="2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8100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%20-%20AFDELINGEN\Kam\CO2\2009-2010-2011\Invalshoek%20A%20%20Inzicht\2e%20helft%202010\Footprint%202e%20helft%202010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arisatie 2e helft 2010"/>
      <sheetName val=" 2e helft 201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3">
        <row r="8">
          <cell r="E8">
            <v>34891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29" sqref="A29"/>
    </sheetView>
  </sheetViews>
  <sheetFormatPr defaultColWidth="9.140625" defaultRowHeight="12.75"/>
  <cols>
    <col min="3" max="3" width="25.57421875" style="0" bestFit="1" customWidth="1"/>
    <col min="4" max="4" width="31.140625" style="0" bestFit="1" customWidth="1"/>
    <col min="5" max="5" width="3.57421875" style="0" bestFit="1" customWidth="1"/>
    <col min="6" max="6" width="16.140625" style="0" bestFit="1" customWidth="1"/>
    <col min="7" max="7" width="14.140625" style="0" bestFit="1" customWidth="1"/>
    <col min="8" max="8" width="20.140625" style="0" bestFit="1" customWidth="1"/>
    <col min="9" max="9" width="9.281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thickBot="1">
      <c r="A3" s="1"/>
      <c r="B3" s="270" t="s">
        <v>44</v>
      </c>
      <c r="C3" s="270"/>
      <c r="D3" s="270"/>
      <c r="E3" s="270"/>
      <c r="F3" s="270"/>
      <c r="G3" s="270"/>
      <c r="H3" s="270"/>
      <c r="I3" s="270"/>
      <c r="J3" s="1"/>
      <c r="K3" s="1"/>
      <c r="L3" s="1"/>
    </row>
    <row r="4" spans="1:12" ht="39" customHeight="1" thickBot="1">
      <c r="A4" s="35"/>
      <c r="B4" s="271" t="s">
        <v>0</v>
      </c>
      <c r="C4" s="18" t="s">
        <v>1</v>
      </c>
      <c r="D4" s="19" t="s">
        <v>4</v>
      </c>
      <c r="E4" s="19"/>
      <c r="F4" s="20" t="s">
        <v>19</v>
      </c>
      <c r="G4" s="21" t="s">
        <v>13</v>
      </c>
      <c r="H4" s="78" t="s">
        <v>18</v>
      </c>
      <c r="I4" s="22" t="s">
        <v>12</v>
      </c>
      <c r="J4" s="1"/>
      <c r="K4" s="79"/>
      <c r="L4" s="80"/>
    </row>
    <row r="5" spans="1:12" ht="13.5" thickBot="1">
      <c r="A5" s="36"/>
      <c r="B5" s="272"/>
      <c r="C5" s="274" t="s">
        <v>2</v>
      </c>
      <c r="D5" s="9" t="s">
        <v>3</v>
      </c>
      <c r="E5" s="40">
        <v>1</v>
      </c>
      <c r="F5" s="10" t="s">
        <v>14</v>
      </c>
      <c r="G5" s="49">
        <v>7745</v>
      </c>
      <c r="H5" s="11">
        <v>1825</v>
      </c>
      <c r="I5" s="54">
        <f>(G5*$H$5)/1000000</f>
        <v>14.134625</v>
      </c>
      <c r="J5" s="1"/>
      <c r="K5" s="63"/>
      <c r="L5" s="63"/>
    </row>
    <row r="6" spans="1:12" ht="26.25" customHeight="1" thickBot="1">
      <c r="A6" s="36"/>
      <c r="B6" s="272"/>
      <c r="C6" s="275"/>
      <c r="D6" s="43" t="s">
        <v>21</v>
      </c>
      <c r="E6" s="41">
        <v>2</v>
      </c>
      <c r="F6" s="4" t="s">
        <v>15</v>
      </c>
      <c r="G6" s="58">
        <v>29309</v>
      </c>
      <c r="H6" s="6">
        <v>3135</v>
      </c>
      <c r="I6" s="55">
        <f>G6*H6/1000000</f>
        <v>91.883715</v>
      </c>
      <c r="J6" s="1"/>
      <c r="K6" s="63"/>
      <c r="L6" s="63"/>
    </row>
    <row r="7" spans="1:12" ht="13.5" thickBot="1">
      <c r="A7" s="36"/>
      <c r="B7" s="272"/>
      <c r="C7" s="274" t="s">
        <v>5</v>
      </c>
      <c r="D7" s="2" t="s">
        <v>43</v>
      </c>
      <c r="E7" s="2">
        <v>3</v>
      </c>
      <c r="F7" s="2" t="s">
        <v>15</v>
      </c>
      <c r="G7" s="81">
        <v>50353.2</v>
      </c>
      <c r="H7" s="82">
        <v>3135</v>
      </c>
      <c r="I7" s="56">
        <f>G7*H7/1000000</f>
        <v>157.857282</v>
      </c>
      <c r="J7" s="39"/>
      <c r="K7" s="63"/>
      <c r="L7" s="63"/>
    </row>
    <row r="8" spans="1:12" ht="12.75">
      <c r="A8" s="36"/>
      <c r="B8" s="272"/>
      <c r="C8" s="276"/>
      <c r="D8" s="23" t="s">
        <v>24</v>
      </c>
      <c r="E8" s="23">
        <v>3</v>
      </c>
      <c r="F8" s="2" t="s">
        <v>15</v>
      </c>
      <c r="G8" s="81">
        <v>56418.69</v>
      </c>
      <c r="H8" s="83">
        <v>3135</v>
      </c>
      <c r="I8" s="56">
        <f>G8*H8/1000000</f>
        <v>176.87259315</v>
      </c>
      <c r="J8" s="1"/>
      <c r="K8" s="63"/>
      <c r="L8" s="63"/>
    </row>
    <row r="9" spans="1:12" ht="12.75">
      <c r="A9" s="36"/>
      <c r="B9" s="272"/>
      <c r="C9" s="4"/>
      <c r="D9" s="5"/>
      <c r="E9" s="5"/>
      <c r="F9" s="4" t="s">
        <v>36</v>
      </c>
      <c r="G9" s="84">
        <v>10527.97</v>
      </c>
      <c r="H9" s="85">
        <v>2780</v>
      </c>
      <c r="I9" s="55">
        <f>G9*H9/1000000</f>
        <v>29.2677566</v>
      </c>
      <c r="J9" s="1"/>
      <c r="K9" s="63"/>
      <c r="L9" s="63"/>
    </row>
    <row r="10" spans="1:12" ht="13.5" thickBot="1">
      <c r="A10" s="36"/>
      <c r="B10" s="272"/>
      <c r="C10" s="4"/>
      <c r="D10" s="42"/>
      <c r="E10" s="42"/>
      <c r="F10" s="86" t="s">
        <v>37</v>
      </c>
      <c r="G10" s="87">
        <v>0</v>
      </c>
      <c r="H10" s="88">
        <v>1860</v>
      </c>
      <c r="I10" s="55">
        <f>G10*H10/1000000</f>
        <v>0</v>
      </c>
      <c r="J10" s="1"/>
      <c r="K10" s="63"/>
      <c r="L10" s="63"/>
    </row>
    <row r="11" spans="1:12" ht="13.5" thickBot="1">
      <c r="A11" s="36"/>
      <c r="B11" s="273"/>
      <c r="C11" s="2" t="s">
        <v>6</v>
      </c>
      <c r="D11" s="23" t="s">
        <v>7</v>
      </c>
      <c r="E11" s="9">
        <v>4</v>
      </c>
      <c r="F11" s="24" t="s">
        <v>20</v>
      </c>
      <c r="G11" s="52"/>
      <c r="H11" s="11">
        <v>1700</v>
      </c>
      <c r="I11" s="54">
        <v>0.65</v>
      </c>
      <c r="J11" s="1"/>
      <c r="K11" s="63"/>
      <c r="L11" s="63"/>
    </row>
    <row r="12" spans="1:12" ht="26.25" customHeight="1" thickBot="1">
      <c r="A12" s="36"/>
      <c r="B12" s="277" t="s">
        <v>8</v>
      </c>
      <c r="C12" s="25" t="s">
        <v>9</v>
      </c>
      <c r="D12" s="25" t="s">
        <v>40</v>
      </c>
      <c r="E12" s="8">
        <v>5</v>
      </c>
      <c r="F12" s="26" t="s">
        <v>23</v>
      </c>
      <c r="G12" s="53">
        <v>7000</v>
      </c>
      <c r="H12" s="47">
        <v>270</v>
      </c>
      <c r="I12" s="56">
        <f>H12*G12/1000000</f>
        <v>1.89</v>
      </c>
      <c r="J12" s="1"/>
      <c r="K12" s="63"/>
      <c r="L12" s="63"/>
    </row>
    <row r="13" spans="1:12" ht="13.5" thickBot="1">
      <c r="A13" s="36"/>
      <c r="B13" s="278"/>
      <c r="C13" s="7" t="s">
        <v>11</v>
      </c>
      <c r="D13" s="8" t="s">
        <v>25</v>
      </c>
      <c r="E13" s="8">
        <v>6</v>
      </c>
      <c r="F13" s="8" t="s">
        <v>35</v>
      </c>
      <c r="G13" s="53">
        <v>71764</v>
      </c>
      <c r="H13" s="3">
        <v>210</v>
      </c>
      <c r="I13" s="56">
        <f>G13*H13/1000000</f>
        <v>15.07044</v>
      </c>
      <c r="J13" s="1"/>
      <c r="K13" s="63"/>
      <c r="L13" s="63"/>
    </row>
    <row r="14" spans="1:12" ht="13.5" thickBot="1">
      <c r="A14" s="37"/>
      <c r="B14" s="279"/>
      <c r="C14" s="12" t="s">
        <v>10</v>
      </c>
      <c r="D14" s="12" t="s">
        <v>16</v>
      </c>
      <c r="E14" s="12">
        <v>7</v>
      </c>
      <c r="F14" s="44" t="s">
        <v>17</v>
      </c>
      <c r="G14" s="49">
        <v>51264</v>
      </c>
      <c r="H14" s="46">
        <v>455</v>
      </c>
      <c r="I14" s="54">
        <f>G14*$H$14/1000000</f>
        <v>23.32512</v>
      </c>
      <c r="J14" s="1"/>
      <c r="K14" s="63"/>
      <c r="L14" s="63"/>
    </row>
    <row r="15" spans="1:12" ht="13.5" thickBot="1">
      <c r="A15" s="1"/>
      <c r="B15" s="27"/>
      <c r="C15" s="27"/>
      <c r="D15" s="27"/>
      <c r="E15" s="27"/>
      <c r="F15" s="27"/>
      <c r="G15" s="28"/>
      <c r="H15" s="27"/>
      <c r="I15" s="29"/>
      <c r="J15" s="1"/>
      <c r="K15" s="63"/>
      <c r="L15" s="63"/>
    </row>
    <row r="16" spans="1:12" ht="13.5" thickBot="1">
      <c r="A16" s="1"/>
      <c r="B16" s="27"/>
      <c r="C16" s="27"/>
      <c r="D16" s="27"/>
      <c r="E16" s="27"/>
      <c r="F16" s="27"/>
      <c r="G16" s="27"/>
      <c r="H16" s="30" t="s">
        <v>22</v>
      </c>
      <c r="I16" s="38">
        <f>SUM(I5:I14)</f>
        <v>510.95153174999996</v>
      </c>
      <c r="J16" s="1"/>
      <c r="K16" s="63"/>
      <c r="L16" s="63"/>
    </row>
    <row r="17" spans="1:12" ht="12.75">
      <c r="A17" s="1"/>
      <c r="B17" s="27"/>
      <c r="C17" s="27"/>
      <c r="D17" s="27"/>
      <c r="E17" s="27"/>
      <c r="F17" s="89"/>
      <c r="G17" s="27"/>
      <c r="H17" s="27"/>
      <c r="I17" s="31"/>
      <c r="J17" s="1"/>
      <c r="K17" s="1"/>
      <c r="L17" s="1"/>
    </row>
    <row r="18" spans="1:12" ht="12.75">
      <c r="A18" s="1"/>
      <c r="B18" s="27"/>
      <c r="C18" s="27"/>
      <c r="D18" s="27"/>
      <c r="E18" s="27"/>
      <c r="F18" s="89"/>
      <c r="G18" s="27"/>
      <c r="H18" s="27"/>
      <c r="I18" s="31"/>
      <c r="J18" s="1"/>
      <c r="K18" s="1"/>
      <c r="L18" s="1"/>
    </row>
    <row r="19" spans="1:12" ht="13.5" thickBot="1">
      <c r="A19" s="1"/>
      <c r="B19" s="27"/>
      <c r="C19" s="27"/>
      <c r="D19" s="27"/>
      <c r="E19" s="27"/>
      <c r="F19" s="27"/>
      <c r="G19" s="27"/>
      <c r="H19" s="27"/>
      <c r="I19" s="31"/>
      <c r="J19" s="1"/>
      <c r="K19" s="1"/>
      <c r="L19" s="1"/>
    </row>
    <row r="20" spans="1:12" ht="13.5" thickBot="1">
      <c r="A20" s="1"/>
      <c r="B20" s="280" t="s">
        <v>26</v>
      </c>
      <c r="C20" s="18" t="s">
        <v>1</v>
      </c>
      <c r="D20" s="19" t="s">
        <v>4</v>
      </c>
      <c r="E20" s="19"/>
      <c r="F20" s="20" t="s">
        <v>19</v>
      </c>
      <c r="G20" s="21" t="s">
        <v>13</v>
      </c>
      <c r="H20" s="20" t="s">
        <v>18</v>
      </c>
      <c r="I20" s="22" t="s">
        <v>12</v>
      </c>
      <c r="J20" s="1"/>
      <c r="K20" s="63"/>
      <c r="L20" s="1"/>
    </row>
    <row r="21" spans="1:12" ht="13.5" thickBot="1">
      <c r="A21" s="1"/>
      <c r="B21" s="281"/>
      <c r="C21" s="14" t="s">
        <v>27</v>
      </c>
      <c r="D21" s="15"/>
      <c r="E21" s="45">
        <v>9</v>
      </c>
      <c r="F21" s="16" t="s">
        <v>34</v>
      </c>
      <c r="G21" s="50">
        <v>3.5</v>
      </c>
      <c r="H21" s="61"/>
      <c r="I21" s="56" t="s">
        <v>42</v>
      </c>
      <c r="J21" s="1"/>
      <c r="K21" s="1"/>
      <c r="L21" s="1"/>
    </row>
    <row r="22" spans="1:12" ht="13.5" thickBot="1">
      <c r="A22" s="1"/>
      <c r="B22" s="281"/>
      <c r="C22" s="16" t="s">
        <v>28</v>
      </c>
      <c r="D22" s="17"/>
      <c r="E22" s="17">
        <v>11</v>
      </c>
      <c r="F22" s="16" t="s">
        <v>34</v>
      </c>
      <c r="G22" s="49">
        <v>42</v>
      </c>
      <c r="H22" s="13"/>
      <c r="I22" s="54" t="s">
        <v>42</v>
      </c>
      <c r="J22" s="1"/>
      <c r="K22" s="1"/>
      <c r="L22" s="1"/>
    </row>
    <row r="23" spans="1:12" ht="13.5" thickBot="1">
      <c r="A23" s="1"/>
      <c r="B23" s="281"/>
      <c r="C23" s="16" t="s">
        <v>38</v>
      </c>
      <c r="D23" s="17"/>
      <c r="E23" s="17">
        <v>12</v>
      </c>
      <c r="F23" s="16" t="s">
        <v>34</v>
      </c>
      <c r="G23" s="49">
        <v>1.4</v>
      </c>
      <c r="H23" s="13"/>
      <c r="I23" s="54" t="s">
        <v>42</v>
      </c>
      <c r="J23" s="1"/>
      <c r="K23" s="1"/>
      <c r="L23" s="1"/>
    </row>
    <row r="24" spans="1:12" ht="13.5" thickBot="1">
      <c r="A24" s="1"/>
      <c r="B24" s="281"/>
      <c r="C24" s="16" t="s">
        <v>29</v>
      </c>
      <c r="D24" s="17"/>
      <c r="E24" s="17">
        <v>10</v>
      </c>
      <c r="F24" s="16" t="s">
        <v>34</v>
      </c>
      <c r="G24" s="49">
        <v>249</v>
      </c>
      <c r="H24" s="13"/>
      <c r="I24" s="54" t="s">
        <v>42</v>
      </c>
      <c r="J24" s="1"/>
      <c r="K24" s="1"/>
      <c r="L24" s="1"/>
    </row>
    <row r="25" spans="1:12" ht="13.5" thickBot="1">
      <c r="A25" s="1"/>
      <c r="B25" s="281"/>
      <c r="C25" s="16" t="s">
        <v>30</v>
      </c>
      <c r="D25" s="17"/>
      <c r="E25" s="17">
        <v>8</v>
      </c>
      <c r="F25" s="16" t="s">
        <v>35</v>
      </c>
      <c r="G25" s="49">
        <v>432</v>
      </c>
      <c r="H25" s="13">
        <v>210</v>
      </c>
      <c r="I25" s="54">
        <f>(G25*H25)/1000000</f>
        <v>0.09072</v>
      </c>
      <c r="J25" s="1"/>
      <c r="K25" s="1"/>
      <c r="L25" s="1"/>
    </row>
    <row r="26" spans="1:12" ht="13.5" thickBot="1">
      <c r="A26" s="1"/>
      <c r="B26" s="281"/>
      <c r="C26" s="16" t="s">
        <v>31</v>
      </c>
      <c r="D26" s="17"/>
      <c r="E26" s="17">
        <v>13</v>
      </c>
      <c r="F26" s="16" t="s">
        <v>35</v>
      </c>
      <c r="G26" s="49">
        <v>12813</v>
      </c>
      <c r="H26" s="13">
        <v>65</v>
      </c>
      <c r="I26" s="54">
        <f>(G26*H26)/1000000</f>
        <v>0.832845</v>
      </c>
      <c r="J26" s="1"/>
      <c r="K26" s="1"/>
      <c r="L26" s="1"/>
    </row>
    <row r="27" spans="1:12" ht="13.5" thickBot="1">
      <c r="A27" s="1"/>
      <c r="B27" s="281"/>
      <c r="C27" s="16" t="s">
        <v>32</v>
      </c>
      <c r="D27" s="17"/>
      <c r="E27" s="17"/>
      <c r="F27" s="16" t="s">
        <v>17</v>
      </c>
      <c r="G27" s="49">
        <v>3000</v>
      </c>
      <c r="H27" s="59">
        <v>455</v>
      </c>
      <c r="I27" s="54">
        <f>(G27*H27)/1000000</f>
        <v>1.365</v>
      </c>
      <c r="J27" s="1"/>
      <c r="K27" s="1"/>
      <c r="L27" s="1"/>
    </row>
    <row r="28" spans="1:12" ht="13.5" thickBot="1">
      <c r="A28" s="1"/>
      <c r="B28" s="281"/>
      <c r="C28" s="16" t="s">
        <v>39</v>
      </c>
      <c r="D28" s="17"/>
      <c r="E28" s="17"/>
      <c r="F28" s="16" t="s">
        <v>34</v>
      </c>
      <c r="G28" s="49">
        <v>1000</v>
      </c>
      <c r="H28" s="13">
        <v>1825</v>
      </c>
      <c r="I28" s="54">
        <f>(G28*H28)/1000000</f>
        <v>1.825</v>
      </c>
      <c r="J28" s="1"/>
      <c r="K28" s="1"/>
      <c r="L28" s="1"/>
    </row>
    <row r="29" spans="1:12" ht="13.5" thickBot="1">
      <c r="A29" s="1"/>
      <c r="B29" s="282"/>
      <c r="C29" s="16" t="s">
        <v>33</v>
      </c>
      <c r="D29" s="17"/>
      <c r="E29" s="17">
        <v>14</v>
      </c>
      <c r="F29" s="16"/>
      <c r="G29" s="49"/>
      <c r="H29" s="13"/>
      <c r="I29" s="54">
        <v>77783</v>
      </c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34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62"/>
      <c r="G32" s="63"/>
      <c r="H32" s="63"/>
      <c r="I32" s="63"/>
      <c r="J32" s="1"/>
      <c r="K32" s="1"/>
      <c r="L32" s="1"/>
    </row>
    <row r="33" spans="1:12" ht="12.75">
      <c r="A33" s="1"/>
      <c r="B33" s="1"/>
      <c r="C33" s="1"/>
      <c r="D33" s="1"/>
      <c r="E33" s="1"/>
      <c r="F33" s="66"/>
      <c r="G33" s="66"/>
      <c r="H33" s="66"/>
      <c r="I33" s="66"/>
      <c r="J33" s="1"/>
      <c r="K33" s="1"/>
      <c r="L33" s="1"/>
    </row>
  </sheetData>
  <sheetProtection/>
  <mergeCells count="6">
    <mergeCell ref="B3:I3"/>
    <mergeCell ref="B4:B11"/>
    <mergeCell ref="C5:C6"/>
    <mergeCell ref="C7:C8"/>
    <mergeCell ref="B12:B14"/>
    <mergeCell ref="B20:B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zoomScalePageLayoutView="0" workbookViewId="0" topLeftCell="C10">
      <selection activeCell="T25" sqref="T25"/>
    </sheetView>
  </sheetViews>
  <sheetFormatPr defaultColWidth="9.140625" defaultRowHeight="12.75"/>
  <cols>
    <col min="2" max="2" width="22.140625" style="0" customWidth="1"/>
    <col min="3" max="3" width="27.7109375" style="0" customWidth="1"/>
    <col min="4" max="4" width="9.7109375" style="0" hidden="1" customWidth="1"/>
    <col min="5" max="5" width="9.7109375" style="0" customWidth="1"/>
    <col min="6" max="6" width="9.7109375" style="0" hidden="1" customWidth="1"/>
    <col min="7" max="8" width="9.7109375" style="0" customWidth="1"/>
    <col min="9" max="9" width="9.7109375" style="0" hidden="1" customWidth="1"/>
    <col min="10" max="10" width="9.7109375" style="0" customWidth="1"/>
    <col min="11" max="13" width="9.140625" style="0" customWidth="1"/>
    <col min="21" max="21" width="15.57421875" style="0" bestFit="1" customWidth="1"/>
    <col min="26" max="26" width="10.57421875" style="0" bestFit="1" customWidth="1"/>
  </cols>
  <sheetData>
    <row r="1" spans="1:15" ht="21" customHeight="1">
      <c r="A1" s="168" t="s">
        <v>106</v>
      </c>
      <c r="B1" s="1"/>
      <c r="C1" s="1"/>
      <c r="D1" s="1"/>
      <c r="F1" s="1"/>
      <c r="G1" s="168" t="s">
        <v>96</v>
      </c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87"/>
      <c r="B3" s="287"/>
      <c r="C3" s="287"/>
      <c r="D3" s="287"/>
      <c r="O3" s="1"/>
    </row>
    <row r="4" spans="1:15" ht="18">
      <c r="A4" s="90"/>
      <c r="B4" s="90"/>
      <c r="C4" s="90"/>
      <c r="D4" s="90"/>
      <c r="O4" s="1"/>
    </row>
    <row r="5" spans="1:15" ht="18">
      <c r="A5" s="90"/>
      <c r="B5" s="90"/>
      <c r="C5" s="90"/>
      <c r="D5" s="90"/>
      <c r="O5" s="1"/>
    </row>
    <row r="6" spans="1:20" ht="18">
      <c r="A6" s="90"/>
      <c r="B6" s="90"/>
      <c r="C6" s="139"/>
      <c r="D6" s="90"/>
      <c r="E6" s="139" t="s">
        <v>81</v>
      </c>
      <c r="F6" s="90"/>
      <c r="G6" s="139" t="s">
        <v>69</v>
      </c>
      <c r="H6" s="139" t="s">
        <v>70</v>
      </c>
      <c r="I6" s="90"/>
      <c r="J6" s="139" t="s">
        <v>71</v>
      </c>
      <c r="K6" s="138" t="s">
        <v>72</v>
      </c>
      <c r="L6" s="138" t="s">
        <v>68</v>
      </c>
      <c r="M6" s="138" t="s">
        <v>67</v>
      </c>
      <c r="N6" s="32" t="s">
        <v>73</v>
      </c>
      <c r="O6" s="32" t="s">
        <v>83</v>
      </c>
      <c r="P6" s="138" t="s">
        <v>84</v>
      </c>
      <c r="Q6" s="138" t="s">
        <v>85</v>
      </c>
      <c r="R6" s="138" t="s">
        <v>103</v>
      </c>
      <c r="S6" s="138" t="s">
        <v>104</v>
      </c>
      <c r="T6" s="138" t="s">
        <v>105</v>
      </c>
    </row>
    <row r="7" spans="1:25" ht="39" customHeight="1">
      <c r="A7" s="290" t="s">
        <v>0</v>
      </c>
      <c r="B7" s="228" t="s">
        <v>1</v>
      </c>
      <c r="C7" s="228" t="s">
        <v>4</v>
      </c>
      <c r="D7" s="204"/>
      <c r="E7" s="227" t="s">
        <v>12</v>
      </c>
      <c r="F7" s="204"/>
      <c r="G7" s="227" t="s">
        <v>12</v>
      </c>
      <c r="H7" s="227" t="s">
        <v>12</v>
      </c>
      <c r="I7" s="204"/>
      <c r="J7" s="227" t="s">
        <v>12</v>
      </c>
      <c r="K7" s="228" t="s">
        <v>12</v>
      </c>
      <c r="L7" s="228" t="s">
        <v>12</v>
      </c>
      <c r="M7" s="228" t="s">
        <v>12</v>
      </c>
      <c r="N7" s="228" t="s">
        <v>12</v>
      </c>
      <c r="O7" s="228" t="s">
        <v>12</v>
      </c>
      <c r="P7" s="228" t="s">
        <v>12</v>
      </c>
      <c r="Q7" s="228" t="s">
        <v>12</v>
      </c>
      <c r="R7" s="228" t="s">
        <v>12</v>
      </c>
      <c r="S7" s="228" t="s">
        <v>12</v>
      </c>
      <c r="T7" s="228" t="s">
        <v>12</v>
      </c>
      <c r="X7" s="214" t="s">
        <v>81</v>
      </c>
      <c r="Y7" s="214" t="s">
        <v>105</v>
      </c>
    </row>
    <row r="8" spans="1:25" ht="12.75" customHeight="1">
      <c r="A8" s="290"/>
      <c r="B8" s="291" t="s">
        <v>2</v>
      </c>
      <c r="C8" s="231" t="s">
        <v>82</v>
      </c>
      <c r="D8" s="204"/>
      <c r="E8" s="237">
        <v>15.5</v>
      </c>
      <c r="F8" s="237"/>
      <c r="G8" s="237">
        <v>15.5</v>
      </c>
      <c r="H8" s="237">
        <v>18</v>
      </c>
      <c r="I8" s="237"/>
      <c r="J8" s="237">
        <v>18</v>
      </c>
      <c r="K8" s="240">
        <v>14.1</v>
      </c>
      <c r="L8" s="240">
        <v>14.1</v>
      </c>
      <c r="M8" s="240">
        <v>18.3</v>
      </c>
      <c r="N8" s="240">
        <v>8.4</v>
      </c>
      <c r="O8" s="241">
        <v>8.04095</v>
      </c>
      <c r="P8" s="245">
        <v>7.08465</v>
      </c>
      <c r="Q8" s="245">
        <v>5.40565</v>
      </c>
      <c r="R8" s="245">
        <v>5.2</v>
      </c>
      <c r="S8" s="245">
        <v>4.6</v>
      </c>
      <c r="T8" s="245">
        <v>4.9</v>
      </c>
      <c r="V8" s="216"/>
      <c r="W8" s="215" t="s">
        <v>86</v>
      </c>
      <c r="X8">
        <f>SUM(E8:G12)</f>
        <v>1762.5</v>
      </c>
      <c r="Y8" s="197">
        <f>SUM(S8:T12)</f>
        <v>114.4</v>
      </c>
    </row>
    <row r="9" spans="1:25" ht="12.75" customHeight="1">
      <c r="A9" s="290"/>
      <c r="B9" s="291"/>
      <c r="C9" s="232" t="s">
        <v>78</v>
      </c>
      <c r="D9" s="204"/>
      <c r="E9" s="237">
        <v>290.5</v>
      </c>
      <c r="F9" s="237"/>
      <c r="G9" s="237">
        <v>290.5</v>
      </c>
      <c r="H9" s="237">
        <v>141.5</v>
      </c>
      <c r="I9" s="237"/>
      <c r="J9" s="237">
        <v>141.5</v>
      </c>
      <c r="K9" s="240">
        <v>109.4</v>
      </c>
      <c r="L9" s="240">
        <v>91.9</v>
      </c>
      <c r="M9" s="240">
        <v>52</v>
      </c>
      <c r="N9" s="240">
        <v>183.6</v>
      </c>
      <c r="O9" s="241">
        <v>106.85961</v>
      </c>
      <c r="P9" s="245">
        <v>42.09678</v>
      </c>
      <c r="Q9" s="262"/>
      <c r="R9" s="262"/>
      <c r="S9" s="262"/>
      <c r="T9" s="262"/>
      <c r="V9" s="216"/>
      <c r="W9" s="215" t="s">
        <v>87</v>
      </c>
      <c r="X9">
        <f>SUM(E18:G20)</f>
        <v>136</v>
      </c>
      <c r="Y9" s="197">
        <f>SUM(S18:T20)</f>
        <v>23.73</v>
      </c>
    </row>
    <row r="10" spans="1:20" ht="12.75" customHeight="1">
      <c r="A10" s="290"/>
      <c r="B10" s="231" t="s">
        <v>5</v>
      </c>
      <c r="C10" s="233" t="s">
        <v>64</v>
      </c>
      <c r="D10" s="204"/>
      <c r="E10" s="237">
        <v>365.5</v>
      </c>
      <c r="F10" s="237"/>
      <c r="G10" s="237">
        <v>365.5</v>
      </c>
      <c r="H10" s="237">
        <v>341.5</v>
      </c>
      <c r="I10" s="237"/>
      <c r="J10" s="237">
        <v>341.5</v>
      </c>
      <c r="K10" s="240">
        <v>314.2</v>
      </c>
      <c r="L10" s="240">
        <v>326.5</v>
      </c>
      <c r="M10" s="240">
        <v>339.8</v>
      </c>
      <c r="N10" s="240">
        <v>348.2</v>
      </c>
      <c r="O10" s="241">
        <v>338.74302</v>
      </c>
      <c r="P10" s="245">
        <v>296.16345</v>
      </c>
      <c r="Q10" s="245">
        <v>69.20826</v>
      </c>
      <c r="R10" s="245">
        <v>56.6</v>
      </c>
      <c r="S10" s="245">
        <v>49</v>
      </c>
      <c r="T10" s="245">
        <v>50.9</v>
      </c>
    </row>
    <row r="11" spans="1:25" ht="12.75" customHeight="1">
      <c r="A11" s="290"/>
      <c r="B11" s="231" t="s">
        <v>63</v>
      </c>
      <c r="C11" s="231" t="s">
        <v>61</v>
      </c>
      <c r="D11" s="204"/>
      <c r="E11" s="237">
        <v>10.5</v>
      </c>
      <c r="F11" s="237"/>
      <c r="G11" s="237">
        <v>10.5</v>
      </c>
      <c r="H11" s="237">
        <v>20.5</v>
      </c>
      <c r="I11" s="237"/>
      <c r="J11" s="237">
        <v>20.5</v>
      </c>
      <c r="K11" s="240">
        <v>23.5</v>
      </c>
      <c r="L11" s="240">
        <v>23.1</v>
      </c>
      <c r="M11" s="240">
        <v>27</v>
      </c>
      <c r="N11" s="240">
        <v>18.8</v>
      </c>
      <c r="O11" s="241">
        <v>15.65974</v>
      </c>
      <c r="P11" s="245">
        <v>15.72646</v>
      </c>
      <c r="Q11" s="245">
        <v>3.0163</v>
      </c>
      <c r="R11" s="245">
        <v>4</v>
      </c>
      <c r="S11" s="245">
        <v>5</v>
      </c>
      <c r="T11" s="245">
        <v>0</v>
      </c>
      <c r="W11" s="213" t="s">
        <v>88</v>
      </c>
      <c r="X11" s="219">
        <f>SUM(E28:G28)</f>
        <v>48306834</v>
      </c>
      <c r="Y11" s="218">
        <f>SUM(S28:T28)</f>
        <v>6456000</v>
      </c>
    </row>
    <row r="12" spans="1:25" ht="12.75" customHeight="1">
      <c r="A12" s="290"/>
      <c r="B12" s="234"/>
      <c r="C12" s="233" t="s">
        <v>62</v>
      </c>
      <c r="D12" s="204"/>
      <c r="E12" s="238">
        <v>7.5</v>
      </c>
      <c r="F12" s="238">
        <f>SUM(E10:E12)</f>
        <v>383.5</v>
      </c>
      <c r="G12" s="238">
        <v>7.5</v>
      </c>
      <c r="H12" s="239">
        <v>4.5</v>
      </c>
      <c r="I12" s="239">
        <f>SUM(H10:H12)</f>
        <v>366.5</v>
      </c>
      <c r="J12" s="239">
        <v>4.5</v>
      </c>
      <c r="K12" s="240">
        <v>4.2</v>
      </c>
      <c r="L12" s="240">
        <v>4.1</v>
      </c>
      <c r="M12" s="240">
        <v>1.1</v>
      </c>
      <c r="N12" s="240">
        <v>0</v>
      </c>
      <c r="O12" s="241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0</v>
      </c>
      <c r="W12" s="213" t="s">
        <v>109</v>
      </c>
      <c r="X12">
        <v>110</v>
      </c>
      <c r="Y12">
        <v>12</v>
      </c>
    </row>
    <row r="13" spans="1:20" s="243" customFormat="1" ht="12.75" customHeight="1">
      <c r="A13" s="248"/>
      <c r="B13" s="202"/>
      <c r="C13" s="246" t="s">
        <v>98</v>
      </c>
      <c r="D13" s="202"/>
      <c r="E13" s="205">
        <f>SUM(E8:E12)</f>
        <v>689.5</v>
      </c>
      <c r="F13" s="205">
        <f aca="true" t="shared" si="0" ref="F13:Q13">SUM(F8:F12)</f>
        <v>383.5</v>
      </c>
      <c r="G13" s="205">
        <f t="shared" si="0"/>
        <v>689.5</v>
      </c>
      <c r="H13" s="205">
        <f t="shared" si="0"/>
        <v>526</v>
      </c>
      <c r="I13" s="205">
        <f t="shared" si="0"/>
        <v>366.5</v>
      </c>
      <c r="J13" s="205">
        <f t="shared" si="0"/>
        <v>526</v>
      </c>
      <c r="K13" s="205">
        <f t="shared" si="0"/>
        <v>465.4</v>
      </c>
      <c r="L13" s="205">
        <f t="shared" si="0"/>
        <v>459.70000000000005</v>
      </c>
      <c r="M13" s="205">
        <f t="shared" si="0"/>
        <v>438.20000000000005</v>
      </c>
      <c r="N13" s="205">
        <f t="shared" si="0"/>
        <v>559</v>
      </c>
      <c r="O13" s="205">
        <f t="shared" si="0"/>
        <v>469.30332</v>
      </c>
      <c r="P13" s="205">
        <f t="shared" si="0"/>
        <v>361.07133999999996</v>
      </c>
      <c r="Q13" s="205">
        <f t="shared" si="0"/>
        <v>77.63020999999999</v>
      </c>
      <c r="R13" s="205">
        <f>SUM(R8:R12)</f>
        <v>65.80000000000001</v>
      </c>
      <c r="S13" s="205">
        <f>SUM(S8:S12)</f>
        <v>58.6</v>
      </c>
      <c r="T13" s="205">
        <f>SUM(T8:T12)</f>
        <v>55.8</v>
      </c>
    </row>
    <row r="14" spans="1:20" s="243" customFormat="1" ht="12.75" customHeight="1">
      <c r="A14" s="248"/>
      <c r="B14" s="202"/>
      <c r="C14" s="246" t="s">
        <v>99</v>
      </c>
      <c r="D14" s="202"/>
      <c r="E14" s="205">
        <f aca="true" t="shared" si="1" ref="E14:T14">(E13/E28)*1000000</f>
        <v>29.990910514038987</v>
      </c>
      <c r="F14" s="205" t="e">
        <f t="shared" si="1"/>
        <v>#DIV/0!</v>
      </c>
      <c r="G14" s="205">
        <f t="shared" si="1"/>
        <v>27.23516468584662</v>
      </c>
      <c r="H14" s="205">
        <f t="shared" si="1"/>
        <v>28.10034708736697</v>
      </c>
      <c r="I14" s="205" t="e">
        <f t="shared" si="1"/>
        <v>#DIV/0!</v>
      </c>
      <c r="J14" s="205">
        <f t="shared" si="1"/>
        <v>29.35248856648026</v>
      </c>
      <c r="K14" s="205">
        <f t="shared" si="1"/>
        <v>28.329986267809193</v>
      </c>
      <c r="L14" s="205">
        <f t="shared" si="1"/>
        <v>18.632240349982943</v>
      </c>
      <c r="M14" s="205">
        <f t="shared" si="1"/>
        <v>23.831342402875862</v>
      </c>
      <c r="N14" s="205">
        <f t="shared" si="1"/>
        <v>30.02102922077277</v>
      </c>
      <c r="O14" s="205">
        <f t="shared" si="1"/>
        <v>35.87397339856291</v>
      </c>
      <c r="P14" s="205">
        <f t="shared" si="1"/>
        <v>27.600622229016967</v>
      </c>
      <c r="Q14" s="205">
        <f t="shared" si="1"/>
        <v>8.484175956284153</v>
      </c>
      <c r="R14" s="205">
        <f t="shared" si="1"/>
        <v>7.191256830601094</v>
      </c>
      <c r="S14" s="205">
        <f t="shared" si="1"/>
        <v>18.15365551425031</v>
      </c>
      <c r="T14" s="205">
        <f t="shared" si="1"/>
        <v>17.28624535315985</v>
      </c>
    </row>
    <row r="15" spans="1:20" s="243" customFormat="1" ht="12.75" customHeight="1">
      <c r="A15" s="256"/>
      <c r="B15" s="257"/>
      <c r="C15" s="258" t="s">
        <v>102</v>
      </c>
      <c r="D15" s="202"/>
      <c r="E15" s="209">
        <f>E13/E29</f>
        <v>6.2681818181818185</v>
      </c>
      <c r="F15" s="205" t="e">
        <f aca="true" t="shared" si="2" ref="F15:Q15">F13/F29</f>
        <v>#DIV/0!</v>
      </c>
      <c r="G15" s="205">
        <f t="shared" si="2"/>
        <v>6.895</v>
      </c>
      <c r="H15" s="205">
        <f t="shared" si="2"/>
        <v>5.26</v>
      </c>
      <c r="I15" s="205" t="e">
        <f t="shared" si="2"/>
        <v>#DIV/0!</v>
      </c>
      <c r="J15" s="205">
        <f t="shared" si="2"/>
        <v>6.188235294117647</v>
      </c>
      <c r="K15" s="205">
        <f t="shared" si="2"/>
        <v>5.475294117647058</v>
      </c>
      <c r="L15" s="205">
        <f t="shared" si="2"/>
        <v>6.048684210526316</v>
      </c>
      <c r="M15" s="205">
        <f t="shared" si="2"/>
        <v>5.765789473684211</v>
      </c>
      <c r="N15" s="205">
        <f t="shared" si="2"/>
        <v>7.985714285714286</v>
      </c>
      <c r="O15" s="205">
        <f t="shared" si="2"/>
        <v>6.704333142857142</v>
      </c>
      <c r="P15" s="205">
        <f t="shared" si="2"/>
        <v>6.225367931034482</v>
      </c>
      <c r="Q15" s="205">
        <f t="shared" si="2"/>
        <v>4.56648294117647</v>
      </c>
      <c r="R15" s="205">
        <f>R13/R29</f>
        <v>3.870588235294118</v>
      </c>
      <c r="S15" s="205">
        <f>S13/S29</f>
        <v>4.883333333333334</v>
      </c>
      <c r="T15" s="209">
        <f>T13/T29</f>
        <v>4.6499999999999995</v>
      </c>
    </row>
    <row r="16" spans="1:20" s="243" customFormat="1" ht="21" customHeight="1">
      <c r="A16" s="293"/>
      <c r="B16" s="294"/>
      <c r="C16" s="295"/>
      <c r="D16" s="237"/>
      <c r="E16" s="251" t="s">
        <v>81</v>
      </c>
      <c r="F16" s="252"/>
      <c r="G16" s="251" t="s">
        <v>69</v>
      </c>
      <c r="H16" s="251" t="s">
        <v>70</v>
      </c>
      <c r="I16" s="252"/>
      <c r="J16" s="251" t="s">
        <v>71</v>
      </c>
      <c r="K16" s="253" t="s">
        <v>72</v>
      </c>
      <c r="L16" s="253" t="s">
        <v>68</v>
      </c>
      <c r="M16" s="253" t="s">
        <v>67</v>
      </c>
      <c r="N16" s="254" t="s">
        <v>73</v>
      </c>
      <c r="O16" s="254" t="s">
        <v>83</v>
      </c>
      <c r="P16" s="253" t="s">
        <v>84</v>
      </c>
      <c r="Q16" s="253" t="s">
        <v>85</v>
      </c>
      <c r="R16" s="253" t="s">
        <v>103</v>
      </c>
      <c r="S16" s="253" t="s">
        <v>104</v>
      </c>
      <c r="T16" s="253" t="s">
        <v>105</v>
      </c>
    </row>
    <row r="17" spans="1:20" s="243" customFormat="1" ht="24.75" customHeight="1">
      <c r="A17" s="236"/>
      <c r="B17" s="228" t="s">
        <v>1</v>
      </c>
      <c r="C17" s="228" t="s">
        <v>4</v>
      </c>
      <c r="D17" s="204"/>
      <c r="E17" s="227" t="s">
        <v>12</v>
      </c>
      <c r="F17" s="204"/>
      <c r="G17" s="227" t="s">
        <v>12</v>
      </c>
      <c r="H17" s="227" t="s">
        <v>12</v>
      </c>
      <c r="I17" s="204"/>
      <c r="J17" s="227" t="s">
        <v>12</v>
      </c>
      <c r="K17" s="228" t="s">
        <v>12</v>
      </c>
      <c r="L17" s="228" t="s">
        <v>12</v>
      </c>
      <c r="M17" s="228" t="s">
        <v>12</v>
      </c>
      <c r="N17" s="228" t="s">
        <v>12</v>
      </c>
      <c r="O17" s="228" t="s">
        <v>12</v>
      </c>
      <c r="P17" s="228" t="s">
        <v>12</v>
      </c>
      <c r="Q17" s="228" t="s">
        <v>12</v>
      </c>
      <c r="R17" s="228" t="s">
        <v>12</v>
      </c>
      <c r="S17" s="228" t="s">
        <v>12</v>
      </c>
      <c r="T17" s="228" t="s">
        <v>12</v>
      </c>
    </row>
    <row r="18" spans="1:28" ht="12.75" customHeight="1">
      <c r="A18" s="292" t="s">
        <v>8</v>
      </c>
      <c r="B18" s="235" t="s">
        <v>9</v>
      </c>
      <c r="C18" s="235" t="s">
        <v>40</v>
      </c>
      <c r="D18" s="204"/>
      <c r="E18" s="237">
        <v>10.5</v>
      </c>
      <c r="F18" s="237"/>
      <c r="G18" s="237">
        <v>10.5</v>
      </c>
      <c r="H18" s="237">
        <v>11</v>
      </c>
      <c r="I18" s="237"/>
      <c r="J18" s="237">
        <v>11</v>
      </c>
      <c r="K18" s="240">
        <v>0.3</v>
      </c>
      <c r="L18" s="240">
        <v>2.2</v>
      </c>
      <c r="M18" s="240">
        <v>0</v>
      </c>
      <c r="N18" s="240">
        <v>0</v>
      </c>
      <c r="O18" s="241">
        <v>0.3105</v>
      </c>
      <c r="P18" s="245">
        <v>0.3105</v>
      </c>
      <c r="Q18" s="245">
        <v>0</v>
      </c>
      <c r="R18" s="245">
        <v>0.6</v>
      </c>
      <c r="S18" s="245">
        <v>0.3</v>
      </c>
      <c r="T18" s="245">
        <v>0.3</v>
      </c>
      <c r="W18" s="215" t="s">
        <v>110</v>
      </c>
      <c r="X18" s="197">
        <f>(X8/X11)*1000000</f>
        <v>36.485520868537975</v>
      </c>
      <c r="Y18" s="197">
        <f>(Y8/Y11)*1000000</f>
        <v>17.71995043370508</v>
      </c>
      <c r="Z18" s="213" t="s">
        <v>91</v>
      </c>
      <c r="AA18" s="217">
        <f>SUM(X18/Y18)*100-100</f>
        <v>105.90080657979124</v>
      </c>
      <c r="AB18" s="213" t="s">
        <v>92</v>
      </c>
    </row>
    <row r="19" spans="1:28" ht="12.75" customHeight="1">
      <c r="A19" s="292"/>
      <c r="B19" s="235" t="s">
        <v>11</v>
      </c>
      <c r="C19" s="235" t="s">
        <v>79</v>
      </c>
      <c r="D19" s="204"/>
      <c r="E19" s="237">
        <v>20.5</v>
      </c>
      <c r="F19" s="237"/>
      <c r="G19" s="237">
        <v>20.5</v>
      </c>
      <c r="H19" s="237">
        <v>16.5</v>
      </c>
      <c r="I19" s="237"/>
      <c r="J19" s="237">
        <v>16.5</v>
      </c>
      <c r="K19" s="240">
        <v>15.4</v>
      </c>
      <c r="L19" s="240">
        <v>13.5</v>
      </c>
      <c r="M19" s="240">
        <v>7.2</v>
      </c>
      <c r="N19" s="240">
        <v>2.6</v>
      </c>
      <c r="O19" s="241">
        <v>1.70898</v>
      </c>
      <c r="P19" s="245">
        <v>0.1</v>
      </c>
      <c r="Q19" s="247">
        <v>0.03</v>
      </c>
      <c r="R19" s="245">
        <v>3.92</v>
      </c>
      <c r="S19" s="245">
        <v>0</v>
      </c>
      <c r="T19" s="245">
        <v>0.03</v>
      </c>
      <c r="W19" s="215" t="s">
        <v>111</v>
      </c>
      <c r="X19" s="267">
        <f>(X9/X11)*1000000</f>
        <v>2.815336645742505</v>
      </c>
      <c r="Y19" s="267">
        <f>(Y9/Y11)*1000000</f>
        <v>3.675650557620818</v>
      </c>
      <c r="Z19" s="213" t="s">
        <v>91</v>
      </c>
      <c r="AA19">
        <f>SUM(X19/Y19)*100-100</f>
        <v>-23.405759018484574</v>
      </c>
      <c r="AB19" s="213" t="s">
        <v>92</v>
      </c>
    </row>
    <row r="20" spans="1:25" ht="12.75" customHeight="1">
      <c r="A20" s="292"/>
      <c r="B20" s="235" t="s">
        <v>10</v>
      </c>
      <c r="C20" s="235" t="s">
        <v>16</v>
      </c>
      <c r="D20" s="204"/>
      <c r="E20" s="237">
        <v>37</v>
      </c>
      <c r="F20" s="237"/>
      <c r="G20" s="237">
        <v>37</v>
      </c>
      <c r="H20" s="237">
        <v>32.5</v>
      </c>
      <c r="I20" s="237"/>
      <c r="J20" s="237">
        <v>32.5</v>
      </c>
      <c r="K20" s="240">
        <v>27.4</v>
      </c>
      <c r="L20" s="240">
        <v>23.3</v>
      </c>
      <c r="M20" s="240">
        <v>21</v>
      </c>
      <c r="N20" s="240">
        <v>20.2</v>
      </c>
      <c r="O20" s="241">
        <v>15.064595</v>
      </c>
      <c r="P20" s="245">
        <v>16.941015</v>
      </c>
      <c r="Q20" s="245">
        <v>15.062775</v>
      </c>
      <c r="R20" s="245">
        <v>11.7</v>
      </c>
      <c r="S20" s="245">
        <v>10.7</v>
      </c>
      <c r="T20" s="245">
        <v>12.4</v>
      </c>
      <c r="X20" s="48"/>
      <c r="Y20" s="48"/>
    </row>
    <row r="21" spans="1:27" ht="12.75" customHeight="1">
      <c r="A21" s="249"/>
      <c r="B21" s="249"/>
      <c r="C21" s="250" t="s">
        <v>100</v>
      </c>
      <c r="D21" s="202"/>
      <c r="E21" s="205">
        <f>SUM(E18:E20)</f>
        <v>68</v>
      </c>
      <c r="F21" s="205">
        <f aca="true" t="shared" si="3" ref="F21:Q21">SUM(F18:F20)</f>
        <v>0</v>
      </c>
      <c r="G21" s="205">
        <f t="shared" si="3"/>
        <v>68</v>
      </c>
      <c r="H21" s="205">
        <f t="shared" si="3"/>
        <v>60</v>
      </c>
      <c r="I21" s="205">
        <f t="shared" si="3"/>
        <v>0</v>
      </c>
      <c r="J21" s="205">
        <f t="shared" si="3"/>
        <v>60</v>
      </c>
      <c r="K21" s="205">
        <f t="shared" si="3"/>
        <v>43.1</v>
      </c>
      <c r="L21" s="205">
        <f t="shared" si="3"/>
        <v>39</v>
      </c>
      <c r="M21" s="205">
        <f t="shared" si="3"/>
        <v>28.2</v>
      </c>
      <c r="N21" s="205">
        <f t="shared" si="3"/>
        <v>22.8</v>
      </c>
      <c r="O21" s="205">
        <f t="shared" si="3"/>
        <v>17.084075</v>
      </c>
      <c r="P21" s="205">
        <f t="shared" si="3"/>
        <v>17.351515</v>
      </c>
      <c r="Q21" s="205">
        <f t="shared" si="3"/>
        <v>15.092775</v>
      </c>
      <c r="R21" s="205">
        <f>SUM(R18:R20)</f>
        <v>16.22</v>
      </c>
      <c r="S21" s="205">
        <f>SUM(S18:S20)</f>
        <v>11</v>
      </c>
      <c r="T21" s="205">
        <f>SUM(T18:T20)</f>
        <v>12.73</v>
      </c>
      <c r="W21" s="269" t="s">
        <v>112</v>
      </c>
      <c r="X21" s="197">
        <f>E13/E29</f>
        <v>6.2681818181818185</v>
      </c>
      <c r="Y21" s="197">
        <f>T13/T29</f>
        <v>4.6499999999999995</v>
      </c>
      <c r="Z21" t="s">
        <v>91</v>
      </c>
      <c r="AA21" s="217">
        <f>Y21/X21*100-100</f>
        <v>-25.81580855692532</v>
      </c>
    </row>
    <row r="22" spans="1:27" ht="12.75" customHeight="1">
      <c r="A22" s="259"/>
      <c r="B22" s="259"/>
      <c r="C22" s="258" t="s">
        <v>108</v>
      </c>
      <c r="D22" s="260"/>
      <c r="E22" s="261">
        <f>E21/E29</f>
        <v>0.6181818181818182</v>
      </c>
      <c r="F22" s="261" t="e">
        <f aca="true" t="shared" si="4" ref="F22:Q22">F21/F29</f>
        <v>#DIV/0!</v>
      </c>
      <c r="G22" s="261">
        <f t="shared" si="4"/>
        <v>0.68</v>
      </c>
      <c r="H22" s="261">
        <f t="shared" si="4"/>
        <v>0.6</v>
      </c>
      <c r="I22" s="261" t="e">
        <f t="shared" si="4"/>
        <v>#DIV/0!</v>
      </c>
      <c r="J22" s="261">
        <f t="shared" si="4"/>
        <v>0.7058823529411765</v>
      </c>
      <c r="K22" s="261">
        <f t="shared" si="4"/>
        <v>0.5070588235294118</v>
      </c>
      <c r="L22" s="261">
        <f t="shared" si="4"/>
        <v>0.5131578947368421</v>
      </c>
      <c r="M22" s="261">
        <f t="shared" si="4"/>
        <v>0.37105263157894736</v>
      </c>
      <c r="N22" s="261">
        <f t="shared" si="4"/>
        <v>0.32571428571428573</v>
      </c>
      <c r="O22" s="261">
        <f t="shared" si="4"/>
        <v>0.24405821428571425</v>
      </c>
      <c r="P22" s="261">
        <f t="shared" si="4"/>
        <v>0.2991640517241379</v>
      </c>
      <c r="Q22" s="261">
        <f t="shared" si="4"/>
        <v>0.887810294117647</v>
      </c>
      <c r="R22" s="261">
        <f>R21/R29</f>
        <v>0.9541176470588235</v>
      </c>
      <c r="S22" s="261">
        <f>S21/S29</f>
        <v>0.9166666666666666</v>
      </c>
      <c r="T22" s="261">
        <f>T21/T29</f>
        <v>1.0608333333333333</v>
      </c>
      <c r="W22" s="269" t="s">
        <v>113</v>
      </c>
      <c r="X22" s="197">
        <f>X9/X12</f>
        <v>1.2363636363636363</v>
      </c>
      <c r="Y22" s="197">
        <f>Y9/Y12</f>
        <v>1.9775</v>
      </c>
      <c r="Z22" t="s">
        <v>91</v>
      </c>
      <c r="AA22" s="197">
        <f>Y22/X22*100-100</f>
        <v>59.94485294117649</v>
      </c>
    </row>
    <row r="23" spans="1:20" ht="12.75" customHeight="1">
      <c r="A23" s="259"/>
      <c r="B23" s="259"/>
      <c r="C23" s="246" t="s">
        <v>107</v>
      </c>
      <c r="D23" s="260"/>
      <c r="E23" s="221">
        <f>(E21/E28)*1000000</f>
        <v>2.9577692747710675</v>
      </c>
      <c r="F23" s="221" t="e">
        <f aca="true" t="shared" si="5" ref="F23:T23">(F21/F28)*1000000</f>
        <v>#DIV/0!</v>
      </c>
      <c r="G23" s="221">
        <f t="shared" si="5"/>
        <v>2.6859915861313564</v>
      </c>
      <c r="H23" s="221">
        <f t="shared" si="5"/>
        <v>3.2053627856312135</v>
      </c>
      <c r="I23" s="221" t="e">
        <f t="shared" si="5"/>
        <v>#DIV/0!</v>
      </c>
      <c r="J23" s="221">
        <f t="shared" si="5"/>
        <v>3.3481926121460375</v>
      </c>
      <c r="K23" s="221">
        <f t="shared" si="5"/>
        <v>2.6235977828589947</v>
      </c>
      <c r="L23" s="221">
        <f t="shared" si="5"/>
        <v>1.5807208476165646</v>
      </c>
      <c r="M23" s="221">
        <f t="shared" si="5"/>
        <v>1.533646407487675</v>
      </c>
      <c r="N23" s="221">
        <f t="shared" si="5"/>
        <v>1.2244713170547747</v>
      </c>
      <c r="O23" s="221">
        <f t="shared" si="5"/>
        <v>1.3059222595933344</v>
      </c>
      <c r="P23" s="221">
        <f t="shared" si="5"/>
        <v>1.326365616878153</v>
      </c>
      <c r="Q23" s="221">
        <f t="shared" si="5"/>
        <v>1.649483606557377</v>
      </c>
      <c r="R23" s="221">
        <f t="shared" si="5"/>
        <v>1.772677595628415</v>
      </c>
      <c r="S23" s="221">
        <f t="shared" si="5"/>
        <v>3.4076827757125154</v>
      </c>
      <c r="T23" s="221">
        <f t="shared" si="5"/>
        <v>3.9436183395291207</v>
      </c>
    </row>
    <row r="24" spans="1:16" ht="12.75" customHeight="1">
      <c r="A24" s="27"/>
      <c r="B24" s="27"/>
      <c r="C24" s="27"/>
      <c r="E24" s="48"/>
      <c r="H24" s="28"/>
      <c r="K24" s="29"/>
      <c r="L24" s="29"/>
      <c r="M24" s="29"/>
      <c r="N24" s="29"/>
      <c r="O24" s="48"/>
      <c r="P24" s="197"/>
    </row>
    <row r="25" spans="1:20" ht="12.75" customHeight="1">
      <c r="A25" s="27"/>
      <c r="B25" s="27"/>
      <c r="C25" s="222" t="s">
        <v>74</v>
      </c>
      <c r="D25" s="204"/>
      <c r="E25" s="229">
        <f>SUM(E8:E12)+SUM(E18:E20)</f>
        <v>757.5</v>
      </c>
      <c r="F25" s="229" t="e">
        <f>SUM(F8:F21)</f>
        <v>#DIV/0!</v>
      </c>
      <c r="G25" s="229">
        <f>SUM(G8:G12)+SUM(G18:G20)</f>
        <v>757.5</v>
      </c>
      <c r="H25" s="229">
        <f>SUM(H8:H12)+SUM(H18:H20)</f>
        <v>586</v>
      </c>
      <c r="I25" s="229" t="e">
        <f>SUM(I8:I21)</f>
        <v>#DIV/0!</v>
      </c>
      <c r="J25" s="229">
        <f aca="true" t="shared" si="6" ref="J25:S25">SUM(J8:J12)+SUM(J18:J20)</f>
        <v>586</v>
      </c>
      <c r="K25" s="229">
        <f t="shared" si="6"/>
        <v>508.5</v>
      </c>
      <c r="L25" s="229">
        <f t="shared" si="6"/>
        <v>498.70000000000005</v>
      </c>
      <c r="M25" s="229">
        <f t="shared" si="6"/>
        <v>466.40000000000003</v>
      </c>
      <c r="N25" s="229">
        <f t="shared" si="6"/>
        <v>581.8</v>
      </c>
      <c r="O25" s="229">
        <f t="shared" si="6"/>
        <v>486.38739499999997</v>
      </c>
      <c r="P25" s="229">
        <f t="shared" si="6"/>
        <v>378.42285499999997</v>
      </c>
      <c r="Q25" s="229">
        <f t="shared" si="6"/>
        <v>92.722985</v>
      </c>
      <c r="R25" s="229">
        <f t="shared" si="6"/>
        <v>82.02000000000001</v>
      </c>
      <c r="S25" s="229">
        <f t="shared" si="6"/>
        <v>69.6</v>
      </c>
      <c r="T25" s="229">
        <f>SUM(T8:T12)+SUM(T18:T20)</f>
        <v>68.53</v>
      </c>
    </row>
    <row r="26" spans="1:20" ht="12.75" customHeight="1">
      <c r="A26" s="27"/>
      <c r="B26" s="27"/>
      <c r="C26" s="222" t="s">
        <v>80</v>
      </c>
      <c r="D26" s="204"/>
      <c r="E26" s="225">
        <v>1</v>
      </c>
      <c r="F26" s="226"/>
      <c r="G26" s="225">
        <v>1</v>
      </c>
      <c r="H26" s="225">
        <f>(H25/E25)*100%</f>
        <v>0.7735973597359735</v>
      </c>
      <c r="I26" s="225" t="e">
        <f>(I25/F25)*100%</f>
        <v>#DIV/0!</v>
      </c>
      <c r="J26" s="225">
        <f>(J25/E25)*100%</f>
        <v>0.7735973597359735</v>
      </c>
      <c r="K26" s="225">
        <f>(K25/E25)*100%</f>
        <v>0.6712871287128713</v>
      </c>
      <c r="L26" s="225">
        <f>(L25/E25)*100%</f>
        <v>0.6583498349834984</v>
      </c>
      <c r="M26" s="225">
        <f>(M25/E25)*100%</f>
        <v>0.6157095709570958</v>
      </c>
      <c r="N26" s="225">
        <f>(N25/E25)*100%</f>
        <v>0.768052805280528</v>
      </c>
      <c r="O26" s="225">
        <f>(O25/E25)*100%</f>
        <v>0.6420955709570957</v>
      </c>
      <c r="P26" s="225">
        <f>(P25/E25)*100%</f>
        <v>0.4995681254125412</v>
      </c>
      <c r="Q26" s="225">
        <f>(Q25/E25)*100%</f>
        <v>0.1224065808580858</v>
      </c>
      <c r="R26" s="225">
        <f>(R25/E25)*100%</f>
        <v>0.10827722772277229</v>
      </c>
      <c r="S26" s="225">
        <f>(S25/E25)*100%</f>
        <v>0.09188118811881188</v>
      </c>
      <c r="T26" s="225">
        <f>(T25/E25)*100%</f>
        <v>0.09046864686468647</v>
      </c>
    </row>
    <row r="27" spans="1:20" ht="12.75" customHeight="1">
      <c r="A27" s="27"/>
      <c r="B27" s="27"/>
      <c r="C27" s="222" t="s">
        <v>93</v>
      </c>
      <c r="D27" s="204"/>
      <c r="E27" s="223" t="s">
        <v>94</v>
      </c>
      <c r="F27" s="223"/>
      <c r="G27" s="223" t="s">
        <v>94</v>
      </c>
      <c r="H27" s="223" t="s">
        <v>94</v>
      </c>
      <c r="I27" s="223"/>
      <c r="J27" s="223" t="s">
        <v>94</v>
      </c>
      <c r="K27" s="223" t="s">
        <v>94</v>
      </c>
      <c r="L27" s="223" t="s">
        <v>94</v>
      </c>
      <c r="M27" s="223" t="s">
        <v>94</v>
      </c>
      <c r="N27" s="224" t="s">
        <v>94</v>
      </c>
      <c r="O27" s="224" t="s">
        <v>94</v>
      </c>
      <c r="P27" s="224" t="s">
        <v>94</v>
      </c>
      <c r="Q27" s="224" t="s">
        <v>94</v>
      </c>
      <c r="R27" s="224" t="s">
        <v>95</v>
      </c>
      <c r="S27" s="224" t="s">
        <v>95</v>
      </c>
      <c r="T27" s="224" t="s">
        <v>95</v>
      </c>
    </row>
    <row r="28" spans="1:20" ht="12.75" customHeight="1">
      <c r="A28" s="27"/>
      <c r="B28" s="27"/>
      <c r="C28" s="222" t="s">
        <v>97</v>
      </c>
      <c r="D28" s="204"/>
      <c r="E28" s="238">
        <v>22990299</v>
      </c>
      <c r="F28" s="238"/>
      <c r="G28" s="238">
        <v>25316535</v>
      </c>
      <c r="H28" s="238">
        <v>18718630</v>
      </c>
      <c r="I28" s="238"/>
      <c r="J28" s="238">
        <v>17920116</v>
      </c>
      <c r="K28" s="238">
        <v>16427823</v>
      </c>
      <c r="L28" s="238">
        <v>24672288</v>
      </c>
      <c r="M28" s="238">
        <v>18387550</v>
      </c>
      <c r="N28" s="244">
        <v>18620281</v>
      </c>
      <c r="O28" s="244">
        <f>26164000/2</f>
        <v>13082000</v>
      </c>
      <c r="P28" s="244">
        <f>26164000/2</f>
        <v>13082000</v>
      </c>
      <c r="Q28" s="204">
        <f>18300000/2</f>
        <v>9150000</v>
      </c>
      <c r="R28" s="204">
        <f>18300000/2</f>
        <v>9150000</v>
      </c>
      <c r="S28" s="204">
        <v>3228000</v>
      </c>
      <c r="T28" s="204">
        <v>3228000</v>
      </c>
    </row>
    <row r="29" spans="1:20" ht="12.75" customHeight="1">
      <c r="A29" s="27"/>
      <c r="B29" s="27"/>
      <c r="C29" s="222" t="s">
        <v>101</v>
      </c>
      <c r="D29" s="204"/>
      <c r="E29" s="255">
        <v>110</v>
      </c>
      <c r="F29" s="255"/>
      <c r="G29" s="255">
        <v>100</v>
      </c>
      <c r="H29" s="255">
        <v>100</v>
      </c>
      <c r="I29" s="255"/>
      <c r="J29" s="255">
        <v>85</v>
      </c>
      <c r="K29" s="255">
        <v>85</v>
      </c>
      <c r="L29" s="255">
        <v>76</v>
      </c>
      <c r="M29" s="255">
        <v>76</v>
      </c>
      <c r="N29" s="255">
        <v>70</v>
      </c>
      <c r="O29" s="244">
        <v>70</v>
      </c>
      <c r="P29" s="255">
        <v>58</v>
      </c>
      <c r="Q29" s="255">
        <v>17</v>
      </c>
      <c r="R29" s="255">
        <v>17</v>
      </c>
      <c r="S29" s="255">
        <v>12</v>
      </c>
      <c r="T29" s="255">
        <v>12</v>
      </c>
    </row>
    <row r="30" spans="1:15" ht="12.75" customHeight="1">
      <c r="A30" s="27"/>
      <c r="B30" s="27"/>
      <c r="C30" s="18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"/>
    </row>
    <row r="31" spans="1:15" s="191" customFormat="1" ht="12.75" customHeight="1">
      <c r="A31" s="289"/>
      <c r="B31" s="69"/>
      <c r="C31" s="69"/>
      <c r="E31" s="192"/>
      <c r="H31" s="192"/>
      <c r="K31" s="69"/>
      <c r="L31" s="69"/>
      <c r="M31" s="69"/>
      <c r="N31" s="66"/>
      <c r="O31" s="66"/>
    </row>
    <row r="32" spans="1:15" s="191" customFormat="1" ht="12.75" customHeight="1">
      <c r="A32" s="289"/>
      <c r="B32" s="193"/>
      <c r="C32" s="193"/>
      <c r="K32" s="114"/>
      <c r="L32" s="114"/>
      <c r="M32" s="114"/>
      <c r="N32" s="66"/>
      <c r="O32" s="66"/>
    </row>
    <row r="33" spans="1:20" s="191" customFormat="1" ht="12.75" customHeight="1">
      <c r="A33" s="289"/>
      <c r="B33" s="193"/>
      <c r="C33" s="193"/>
      <c r="K33" s="114"/>
      <c r="L33" s="114"/>
      <c r="M33" s="114"/>
      <c r="N33" s="66"/>
      <c r="O33" s="66"/>
      <c r="S33" s="180"/>
      <c r="T33" s="180"/>
    </row>
    <row r="34" spans="1:20" s="191" customFormat="1" ht="12.75" customHeight="1">
      <c r="A34" s="289"/>
      <c r="B34" s="193"/>
      <c r="C34" s="193"/>
      <c r="K34" s="114"/>
      <c r="L34" s="114"/>
      <c r="M34" s="114"/>
      <c r="N34" s="66"/>
      <c r="O34" s="66"/>
      <c r="S34" s="180"/>
      <c r="T34" s="180"/>
    </row>
    <row r="35" spans="1:20" s="191" customFormat="1" ht="12.75" customHeight="1">
      <c r="A35" s="289"/>
      <c r="B35" s="193"/>
      <c r="C35" s="193"/>
      <c r="K35" s="114"/>
      <c r="L35" s="114"/>
      <c r="M35" s="114"/>
      <c r="N35" s="66"/>
      <c r="O35" s="66"/>
      <c r="S35" s="268"/>
      <c r="T35" s="268"/>
    </row>
    <row r="36" spans="1:15" s="191" customFormat="1" ht="12.75" customHeight="1">
      <c r="A36" s="289"/>
      <c r="B36" s="193"/>
      <c r="C36" s="193"/>
      <c r="K36" s="114"/>
      <c r="L36" s="114"/>
      <c r="M36" s="114"/>
      <c r="N36" s="66"/>
      <c r="O36" s="66"/>
    </row>
    <row r="37" spans="1:15" s="191" customFormat="1" ht="12.75" customHeight="1">
      <c r="A37" s="289"/>
      <c r="B37" s="193"/>
      <c r="C37" s="193"/>
      <c r="E37" s="180"/>
      <c r="F37" s="180"/>
      <c r="G37" s="180"/>
      <c r="H37" s="180"/>
      <c r="I37" s="180"/>
      <c r="J37" s="180"/>
      <c r="K37" s="114"/>
      <c r="L37" s="114"/>
      <c r="M37" s="114"/>
      <c r="N37" s="66"/>
      <c r="O37" s="66"/>
    </row>
    <row r="38" spans="1:15" s="191" customFormat="1" ht="12.75" customHeight="1">
      <c r="A38" s="289"/>
      <c r="B38" s="193"/>
      <c r="C38" s="193"/>
      <c r="E38" s="180"/>
      <c r="F38" s="180"/>
      <c r="G38" s="180"/>
      <c r="H38" s="180"/>
      <c r="I38" s="180"/>
      <c r="J38" s="180"/>
      <c r="K38" s="114"/>
      <c r="L38" s="114"/>
      <c r="M38" s="114"/>
      <c r="N38" s="66"/>
      <c r="O38" s="66"/>
    </row>
    <row r="39" spans="1:15" s="191" customFormat="1" ht="12.75" customHeight="1">
      <c r="A39" s="289"/>
      <c r="B39" s="193"/>
      <c r="C39" s="193"/>
      <c r="E39" s="180"/>
      <c r="F39" s="180"/>
      <c r="G39" s="180"/>
      <c r="H39" s="180"/>
      <c r="I39" s="180"/>
      <c r="J39" s="180"/>
      <c r="K39" s="114"/>
      <c r="L39" s="114"/>
      <c r="M39" s="114"/>
      <c r="N39" s="66"/>
      <c r="O39" s="66"/>
    </row>
    <row r="40" spans="1:15" s="191" customFormat="1" ht="12.75" customHeight="1">
      <c r="A40" s="289"/>
      <c r="B40" s="193"/>
      <c r="C40" s="193"/>
      <c r="E40" s="180"/>
      <c r="F40" s="180"/>
      <c r="G40" s="180"/>
      <c r="H40" s="180"/>
      <c r="I40" s="180"/>
      <c r="J40" s="180"/>
      <c r="K40" s="114"/>
      <c r="L40" s="114"/>
      <c r="M40" s="114"/>
      <c r="N40" s="66"/>
      <c r="O40" s="66"/>
    </row>
    <row r="41" spans="1:15" s="191" customFormat="1" ht="12.75" customHeight="1">
      <c r="A41" s="289"/>
      <c r="B41" s="193"/>
      <c r="C41" s="193"/>
      <c r="E41" s="180"/>
      <c r="F41" s="180"/>
      <c r="G41" s="180"/>
      <c r="H41" s="180"/>
      <c r="I41" s="180"/>
      <c r="J41" s="180"/>
      <c r="K41" s="114"/>
      <c r="L41" s="114"/>
      <c r="M41" s="114"/>
      <c r="N41" s="66"/>
      <c r="O41" s="66"/>
    </row>
    <row r="42" spans="1:15" s="191" customFormat="1" ht="12.75" customHeight="1">
      <c r="A42" s="66"/>
      <c r="B42" s="66"/>
      <c r="C42" s="66"/>
      <c r="E42" s="180"/>
      <c r="F42" s="180"/>
      <c r="G42" s="180"/>
      <c r="H42" s="180"/>
      <c r="I42" s="180"/>
      <c r="J42" s="180"/>
      <c r="K42" s="66"/>
      <c r="L42" s="66"/>
      <c r="M42" s="66"/>
      <c r="N42" s="66"/>
      <c r="O42" s="66"/>
    </row>
    <row r="43" spans="1:15" s="191" customFormat="1" ht="12.75" customHeight="1">
      <c r="A43" s="66"/>
      <c r="B43" s="66"/>
      <c r="C43" s="66"/>
      <c r="E43" s="194"/>
      <c r="F43" s="180"/>
      <c r="G43" s="180"/>
      <c r="H43" s="194"/>
      <c r="I43" s="180"/>
      <c r="J43" s="180"/>
      <c r="K43" s="195"/>
      <c r="L43" s="195"/>
      <c r="M43" s="195"/>
      <c r="N43" s="66"/>
      <c r="O43" s="66"/>
    </row>
    <row r="44" spans="1:15" s="191" customFormat="1" ht="12.75" customHeight="1">
      <c r="A44" s="66"/>
      <c r="B44" s="66"/>
      <c r="C44" s="66"/>
      <c r="K44" s="66"/>
      <c r="L44" s="66"/>
      <c r="M44" s="66"/>
      <c r="N44" s="66"/>
      <c r="O44" s="66"/>
    </row>
    <row r="45" spans="1:15" ht="12.75" customHeight="1">
      <c r="A45" s="1"/>
      <c r="B45" s="1"/>
      <c r="C45" s="1"/>
      <c r="K45" s="66"/>
      <c r="L45" s="66"/>
      <c r="M45" s="66"/>
      <c r="N45" s="1"/>
      <c r="O45" s="1"/>
    </row>
    <row r="46" ht="12.75" customHeight="1"/>
    <row r="63" ht="12.75">
      <c r="N63" s="211">
        <v>41696</v>
      </c>
    </row>
  </sheetData>
  <sheetProtection/>
  <mergeCells count="6">
    <mergeCell ref="A3:D3"/>
    <mergeCell ref="A7:A12"/>
    <mergeCell ref="B8:B9"/>
    <mergeCell ref="A18:A20"/>
    <mergeCell ref="A31:A41"/>
    <mergeCell ref="A16:C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M52"/>
  <sheetViews>
    <sheetView zoomScale="80" zoomScaleNormal="80" zoomScalePageLayoutView="0" workbookViewId="0" topLeftCell="B1">
      <selection activeCell="F34" sqref="F34"/>
    </sheetView>
  </sheetViews>
  <sheetFormatPr defaultColWidth="9.140625" defaultRowHeight="12.75"/>
  <cols>
    <col min="1" max="1" width="4.28125" style="1" hidden="1" customWidth="1"/>
    <col min="2" max="2" width="9.421875" style="1" bestFit="1" customWidth="1"/>
    <col min="3" max="3" width="30.28125" style="1" customWidth="1"/>
    <col min="4" max="4" width="32.57421875" style="1" customWidth="1"/>
    <col min="5" max="5" width="3.57421875" style="1" customWidth="1"/>
    <col min="6" max="6" width="22.7109375" style="1" customWidth="1"/>
    <col min="7" max="7" width="16.28125" style="1" customWidth="1"/>
    <col min="8" max="8" width="14.28125" style="1" customWidth="1"/>
    <col min="9" max="9" width="20.8515625" style="1" customWidth="1"/>
    <col min="10" max="10" width="3.8515625" style="1" customWidth="1"/>
    <col min="11" max="11" width="16.8515625" style="1" customWidth="1"/>
    <col min="12" max="12" width="14.28125" style="1" customWidth="1"/>
    <col min="13" max="16384" width="9.140625" style="1" customWidth="1"/>
  </cols>
  <sheetData>
    <row r="1" ht="12.75"/>
    <row r="2" ht="12.75"/>
    <row r="3" spans="2:9" ht="27.75" customHeight="1" thickBot="1">
      <c r="B3" s="270" t="s">
        <v>41</v>
      </c>
      <c r="C3" s="283"/>
      <c r="D3" s="283"/>
      <c r="E3" s="283"/>
      <c r="F3" s="283"/>
      <c r="G3" s="283"/>
      <c r="H3" s="283"/>
      <c r="I3" s="283"/>
    </row>
    <row r="4" spans="1:9" ht="38.25" customHeight="1" thickBot="1">
      <c r="A4" s="35"/>
      <c r="B4" s="286" t="s">
        <v>0</v>
      </c>
      <c r="C4" s="18" t="s">
        <v>1</v>
      </c>
      <c r="D4" s="19" t="s">
        <v>4</v>
      </c>
      <c r="E4" s="19"/>
      <c r="F4" s="20" t="s">
        <v>19</v>
      </c>
      <c r="G4" s="21" t="s">
        <v>13</v>
      </c>
      <c r="H4" s="78" t="s">
        <v>18</v>
      </c>
      <c r="I4" s="22" t="s">
        <v>12</v>
      </c>
    </row>
    <row r="5" spans="1:9" ht="13.5" thickBot="1">
      <c r="A5" s="36"/>
      <c r="B5" s="273"/>
      <c r="C5" s="274" t="s">
        <v>2</v>
      </c>
      <c r="D5" s="9" t="s">
        <v>3</v>
      </c>
      <c r="E5" s="40">
        <v>1</v>
      </c>
      <c r="F5" s="10" t="s">
        <v>14</v>
      </c>
      <c r="G5" s="49">
        <v>7711.5</v>
      </c>
      <c r="H5" s="11">
        <v>1825</v>
      </c>
      <c r="I5" s="54">
        <f>(G5*$H$5)/1000000</f>
        <v>14.0734875</v>
      </c>
    </row>
    <row r="6" spans="1:9" ht="13.5" thickBot="1">
      <c r="A6" s="36"/>
      <c r="B6" s="273"/>
      <c r="C6" s="276"/>
      <c r="D6" s="43" t="s">
        <v>21</v>
      </c>
      <c r="E6" s="41">
        <v>2</v>
      </c>
      <c r="F6" s="4" t="s">
        <v>15</v>
      </c>
      <c r="G6" s="58">
        <f>'[1]2'!E8</f>
        <v>34891</v>
      </c>
      <c r="H6" s="6">
        <v>3135</v>
      </c>
      <c r="I6" s="55">
        <f>G6*H6/1000000</f>
        <v>109.383285</v>
      </c>
    </row>
    <row r="7" spans="1:10" ht="13.5" thickBot="1">
      <c r="A7" s="36"/>
      <c r="B7" s="273"/>
      <c r="C7" s="284" t="s">
        <v>5</v>
      </c>
      <c r="D7" s="2" t="s">
        <v>43</v>
      </c>
      <c r="E7" s="2">
        <v>3</v>
      </c>
      <c r="F7" s="2" t="s">
        <v>15</v>
      </c>
      <c r="G7" s="60">
        <v>47488</v>
      </c>
      <c r="H7" s="57">
        <v>3135</v>
      </c>
      <c r="I7" s="56">
        <f>G7*H7/1000000</f>
        <v>148.87488</v>
      </c>
      <c r="J7" s="39"/>
    </row>
    <row r="8" spans="1:9" ht="13.5" thickBot="1">
      <c r="A8" s="36"/>
      <c r="B8" s="273"/>
      <c r="C8" s="276"/>
      <c r="D8" s="4" t="s">
        <v>24</v>
      </c>
      <c r="E8" s="23">
        <v>3</v>
      </c>
      <c r="F8" s="33" t="s">
        <v>15</v>
      </c>
      <c r="G8" s="51">
        <v>50561.32</v>
      </c>
      <c r="H8" s="6">
        <v>3135</v>
      </c>
      <c r="I8" s="56">
        <f>G8*H8/1000000</f>
        <v>158.5097382</v>
      </c>
    </row>
    <row r="9" spans="1:9" ht="13.5" thickBot="1">
      <c r="A9" s="36"/>
      <c r="B9" s="273"/>
      <c r="C9" s="4"/>
      <c r="D9" s="4"/>
      <c r="E9" s="5"/>
      <c r="F9" s="33" t="s">
        <v>36</v>
      </c>
      <c r="G9" s="50">
        <v>7852.71</v>
      </c>
      <c r="H9" s="6">
        <v>2780</v>
      </c>
      <c r="I9" s="55">
        <f>G9*H9/1000000</f>
        <v>21.8305338</v>
      </c>
    </row>
    <row r="10" spans="1:9" ht="13.5" thickBot="1">
      <c r="A10" s="36"/>
      <c r="B10" s="273"/>
      <c r="C10" s="4"/>
      <c r="D10" s="4"/>
      <c r="E10" s="42"/>
      <c r="F10" s="33" t="s">
        <v>37</v>
      </c>
      <c r="G10" s="50">
        <v>2459.66</v>
      </c>
      <c r="H10" s="6">
        <v>1860</v>
      </c>
      <c r="I10" s="55">
        <f>G10*H10/1000000</f>
        <v>4.5749676</v>
      </c>
    </row>
    <row r="11" spans="1:9" ht="13.5" thickBot="1">
      <c r="A11" s="36"/>
      <c r="B11" s="273"/>
      <c r="C11" s="2" t="s">
        <v>6</v>
      </c>
      <c r="D11" s="23" t="s">
        <v>7</v>
      </c>
      <c r="E11" s="9">
        <v>4</v>
      </c>
      <c r="F11" s="24" t="s">
        <v>20</v>
      </c>
      <c r="G11" s="52"/>
      <c r="H11" s="11">
        <v>1700</v>
      </c>
      <c r="I11" s="54">
        <v>0.65</v>
      </c>
    </row>
    <row r="12" spans="1:9" ht="13.5" thickBot="1">
      <c r="A12" s="36"/>
      <c r="B12" s="277" t="s">
        <v>8</v>
      </c>
      <c r="C12" s="25" t="s">
        <v>9</v>
      </c>
      <c r="D12" s="25" t="s">
        <v>40</v>
      </c>
      <c r="E12" s="8">
        <v>5</v>
      </c>
      <c r="F12" s="26" t="s">
        <v>23</v>
      </c>
      <c r="G12" s="53">
        <v>1000</v>
      </c>
      <c r="H12" s="47">
        <v>270</v>
      </c>
      <c r="I12" s="56">
        <f>H12*G12/1000000</f>
        <v>0.27</v>
      </c>
    </row>
    <row r="13" spans="1:9" ht="13.5" thickBot="1">
      <c r="A13" s="36"/>
      <c r="B13" s="278"/>
      <c r="C13" s="7" t="s">
        <v>11</v>
      </c>
      <c r="D13" s="8" t="s">
        <v>25</v>
      </c>
      <c r="E13" s="8">
        <v>6</v>
      </c>
      <c r="F13" s="8" t="s">
        <v>35</v>
      </c>
      <c r="G13" s="53">
        <v>118036.64802631579</v>
      </c>
      <c r="H13" s="3">
        <v>210</v>
      </c>
      <c r="I13" s="56">
        <f>G13*H13/1000000</f>
        <v>24.787696085526314</v>
      </c>
    </row>
    <row r="14" spans="1:9" ht="13.5" thickBot="1">
      <c r="A14" s="37"/>
      <c r="B14" s="279"/>
      <c r="C14" s="12" t="s">
        <v>10</v>
      </c>
      <c r="D14" s="12" t="s">
        <v>16</v>
      </c>
      <c r="E14" s="12">
        <v>7</v>
      </c>
      <c r="F14" s="44" t="s">
        <v>17</v>
      </c>
      <c r="G14" s="49">
        <v>60282</v>
      </c>
      <c r="H14" s="46">
        <v>455</v>
      </c>
      <c r="I14" s="54">
        <f>G14*$H$14/1000000</f>
        <v>27.42831</v>
      </c>
    </row>
    <row r="15" spans="2:9" ht="13.5" thickBot="1">
      <c r="B15" s="27"/>
      <c r="C15" s="27"/>
      <c r="D15" s="27"/>
      <c r="E15" s="27"/>
      <c r="F15" s="27"/>
      <c r="G15" s="28"/>
      <c r="H15" s="27"/>
      <c r="I15" s="29"/>
    </row>
    <row r="16" spans="2:9" ht="13.5" thickBot="1">
      <c r="B16" s="27"/>
      <c r="C16" s="27"/>
      <c r="D16" s="27"/>
      <c r="E16" s="27"/>
      <c r="F16" s="27"/>
      <c r="G16" s="27"/>
      <c r="H16" s="30" t="s">
        <v>22</v>
      </c>
      <c r="I16" s="38">
        <f>SUM(I5:I14)</f>
        <v>510.3828981855263</v>
      </c>
    </row>
    <row r="17" spans="2:9" ht="12.75">
      <c r="B17" s="27"/>
      <c r="C17" s="27"/>
      <c r="D17" s="27"/>
      <c r="E17" s="27"/>
      <c r="F17" s="27"/>
      <c r="G17" s="27"/>
      <c r="H17" s="27"/>
      <c r="I17" s="31"/>
    </row>
    <row r="18" spans="2:9" ht="12.75">
      <c r="B18" s="27"/>
      <c r="C18" s="27"/>
      <c r="D18" s="27"/>
      <c r="E18" s="27"/>
      <c r="F18" s="27"/>
      <c r="G18" s="27"/>
      <c r="H18" s="27"/>
      <c r="I18" s="31"/>
    </row>
    <row r="19" spans="2:9" ht="13.5" thickBot="1">
      <c r="B19" s="27"/>
      <c r="C19" s="27"/>
      <c r="D19" s="27"/>
      <c r="E19" s="27"/>
      <c r="F19" s="27"/>
      <c r="G19" s="27"/>
      <c r="H19" s="27"/>
      <c r="I19" s="31"/>
    </row>
    <row r="20" spans="2:9" ht="13.5" thickBot="1">
      <c r="B20" s="285" t="s">
        <v>26</v>
      </c>
      <c r="C20" s="18" t="s">
        <v>1</v>
      </c>
      <c r="D20" s="19" t="s">
        <v>4</v>
      </c>
      <c r="E20" s="19"/>
      <c r="F20" s="20" t="s">
        <v>19</v>
      </c>
      <c r="G20" s="21" t="s">
        <v>13</v>
      </c>
      <c r="H20" s="20" t="s">
        <v>18</v>
      </c>
      <c r="I20" s="22" t="s">
        <v>12</v>
      </c>
    </row>
    <row r="21" spans="2:9" ht="13.5" thickBot="1">
      <c r="B21" s="282"/>
      <c r="C21" s="14" t="s">
        <v>27</v>
      </c>
      <c r="D21" s="15"/>
      <c r="E21" s="45">
        <v>9</v>
      </c>
      <c r="F21" s="16" t="s">
        <v>34</v>
      </c>
      <c r="G21" s="49">
        <v>3.21</v>
      </c>
      <c r="H21" s="61"/>
      <c r="I21" s="56" t="s">
        <v>42</v>
      </c>
    </row>
    <row r="22" spans="2:9" ht="13.5" thickBot="1">
      <c r="B22" s="282"/>
      <c r="C22" s="16" t="s">
        <v>28</v>
      </c>
      <c r="D22" s="17"/>
      <c r="E22" s="17">
        <v>11</v>
      </c>
      <c r="F22" s="16" t="s">
        <v>34</v>
      </c>
      <c r="G22" s="49">
        <v>42</v>
      </c>
      <c r="H22" s="13"/>
      <c r="I22" s="54" t="s">
        <v>42</v>
      </c>
    </row>
    <row r="23" spans="2:9" ht="13.5" thickBot="1">
      <c r="B23" s="282"/>
      <c r="C23" s="16" t="s">
        <v>38</v>
      </c>
      <c r="D23" s="17"/>
      <c r="E23" s="17">
        <v>12</v>
      </c>
      <c r="F23" s="16" t="s">
        <v>34</v>
      </c>
      <c r="G23" s="49">
        <v>1.4</v>
      </c>
      <c r="H23" s="13"/>
      <c r="I23" s="54" t="s">
        <v>42</v>
      </c>
    </row>
    <row r="24" spans="2:9" ht="13.5" thickBot="1">
      <c r="B24" s="282"/>
      <c r="C24" s="16" t="s">
        <v>29</v>
      </c>
      <c r="D24" s="17"/>
      <c r="E24" s="17">
        <v>10</v>
      </c>
      <c r="F24" s="16" t="s">
        <v>34</v>
      </c>
      <c r="G24" s="49">
        <v>321</v>
      </c>
      <c r="H24" s="13"/>
      <c r="I24" s="54" t="s">
        <v>42</v>
      </c>
    </row>
    <row r="25" spans="2:9" ht="13.5" thickBot="1">
      <c r="B25" s="282"/>
      <c r="C25" s="16" t="s">
        <v>30</v>
      </c>
      <c r="D25" s="17"/>
      <c r="E25" s="17">
        <v>8</v>
      </c>
      <c r="F25" s="16" t="s">
        <v>35</v>
      </c>
      <c r="G25" s="49">
        <v>252</v>
      </c>
      <c r="H25" s="13">
        <v>210</v>
      </c>
      <c r="I25" s="54">
        <f>(G25*H25)/1000000</f>
        <v>0.05292</v>
      </c>
    </row>
    <row r="26" spans="2:9" ht="13.5" thickBot="1">
      <c r="B26" s="282"/>
      <c r="C26" s="16" t="s">
        <v>31</v>
      </c>
      <c r="D26" s="17"/>
      <c r="E26" s="17">
        <v>13</v>
      </c>
      <c r="F26" s="16" t="s">
        <v>35</v>
      </c>
      <c r="G26" s="49">
        <v>8679</v>
      </c>
      <c r="H26" s="13">
        <v>65</v>
      </c>
      <c r="I26" s="54">
        <f>(G26*H26)/1000000</f>
        <v>0.564135</v>
      </c>
    </row>
    <row r="27" spans="2:9" ht="13.5" thickBot="1">
      <c r="B27" s="282"/>
      <c r="C27" s="16" t="s">
        <v>32</v>
      </c>
      <c r="D27" s="17"/>
      <c r="E27" s="17"/>
      <c r="F27" s="16" t="s">
        <v>17</v>
      </c>
      <c r="G27" s="49">
        <v>3000</v>
      </c>
      <c r="H27" s="59">
        <v>455</v>
      </c>
      <c r="I27" s="54">
        <f>(G27*H27)/1000000</f>
        <v>1.365</v>
      </c>
    </row>
    <row r="28" spans="2:9" ht="13.5" thickBot="1">
      <c r="B28" s="282"/>
      <c r="C28" s="16" t="s">
        <v>39</v>
      </c>
      <c r="D28" s="17"/>
      <c r="E28" s="17"/>
      <c r="F28" s="16" t="s">
        <v>34</v>
      </c>
      <c r="G28" s="49">
        <v>1000</v>
      </c>
      <c r="H28" s="13">
        <v>1825</v>
      </c>
      <c r="I28" s="54">
        <f>(G28*H28)/1000000</f>
        <v>1.825</v>
      </c>
    </row>
    <row r="29" spans="2:9" ht="13.5" thickBot="1">
      <c r="B29" s="282"/>
      <c r="C29" s="16" t="s">
        <v>33</v>
      </c>
      <c r="D29" s="17"/>
      <c r="E29" s="17">
        <v>14</v>
      </c>
      <c r="F29" s="16"/>
      <c r="G29" s="49"/>
      <c r="H29" s="13"/>
      <c r="I29" s="54">
        <v>77783</v>
      </c>
    </row>
    <row r="31" ht="12.75">
      <c r="G31" s="34"/>
    </row>
    <row r="32" spans="6:9" ht="12.75">
      <c r="F32" s="62"/>
      <c r="G32" s="63"/>
      <c r="H32" s="63"/>
      <c r="I32" s="63"/>
    </row>
    <row r="33" spans="6:9" ht="12.75">
      <c r="F33" s="66"/>
      <c r="G33" s="66"/>
      <c r="H33" s="66"/>
      <c r="I33" s="66"/>
    </row>
    <row r="34" spans="6:9" ht="12.75">
      <c r="F34" s="67"/>
      <c r="G34" s="68"/>
      <c r="H34" s="69"/>
      <c r="I34" s="69"/>
    </row>
    <row r="35" spans="6:13" ht="12.75">
      <c r="F35" s="66"/>
      <c r="G35" s="70"/>
      <c r="H35" s="66"/>
      <c r="I35" s="71"/>
      <c r="M35" s="32"/>
    </row>
    <row r="36" spans="6:9" ht="12.75">
      <c r="F36" s="66"/>
      <c r="G36" s="70"/>
      <c r="H36" s="66"/>
      <c r="I36" s="72"/>
    </row>
    <row r="37" spans="6:9" ht="12.75">
      <c r="F37" s="66"/>
      <c r="G37" s="70"/>
      <c r="H37" s="66"/>
      <c r="I37" s="72"/>
    </row>
    <row r="38" spans="6:9" ht="12.75">
      <c r="F38" s="66"/>
      <c r="G38" s="73"/>
      <c r="H38" s="66"/>
      <c r="I38" s="74"/>
    </row>
    <row r="39" spans="6:9" ht="12.75">
      <c r="F39" s="66"/>
      <c r="G39" s="66"/>
      <c r="H39" s="66"/>
      <c r="I39" s="66"/>
    </row>
    <row r="40" spans="6:9" ht="12.75">
      <c r="F40" s="67"/>
      <c r="G40" s="68"/>
      <c r="H40" s="69"/>
      <c r="I40" s="69"/>
    </row>
    <row r="41" spans="6:9" ht="12.75">
      <c r="F41" s="66"/>
      <c r="G41" s="66"/>
      <c r="H41" s="66"/>
      <c r="I41" s="75"/>
    </row>
    <row r="42" spans="6:9" ht="12.75">
      <c r="F42" s="66"/>
      <c r="G42" s="66"/>
      <c r="H42" s="66"/>
      <c r="I42" s="75"/>
    </row>
    <row r="43" spans="6:9" ht="12.75">
      <c r="F43" s="66"/>
      <c r="G43" s="66"/>
      <c r="H43" s="66"/>
      <c r="I43" s="75"/>
    </row>
    <row r="44" spans="6:9" ht="12.75">
      <c r="F44" s="66"/>
      <c r="G44" s="76"/>
      <c r="H44" s="66"/>
      <c r="I44" s="73"/>
    </row>
    <row r="45" spans="6:9" ht="12.75">
      <c r="F45" s="66"/>
      <c r="G45" s="66"/>
      <c r="H45" s="66"/>
      <c r="I45" s="66"/>
    </row>
    <row r="46" spans="6:9" ht="12.75">
      <c r="F46" s="66"/>
      <c r="G46" s="66"/>
      <c r="H46" s="66"/>
      <c r="I46" s="66"/>
    </row>
    <row r="47" spans="6:9" ht="12.75">
      <c r="F47" s="66"/>
      <c r="G47" s="66"/>
      <c r="H47" s="66"/>
      <c r="I47" s="66"/>
    </row>
    <row r="48" spans="6:9" ht="12.75">
      <c r="F48" s="67"/>
      <c r="G48" s="68"/>
      <c r="H48" s="69"/>
      <c r="I48" s="69"/>
    </row>
    <row r="49" spans="6:9" ht="12.75">
      <c r="F49" s="66"/>
      <c r="G49" s="66"/>
      <c r="H49" s="66"/>
      <c r="I49" s="70"/>
    </row>
    <row r="50" spans="6:9" ht="15">
      <c r="F50" s="66"/>
      <c r="G50" s="66"/>
      <c r="H50" s="66"/>
      <c r="I50" s="77"/>
    </row>
    <row r="51" spans="6:9" ht="12.75">
      <c r="F51" s="63"/>
      <c r="G51" s="62"/>
      <c r="H51" s="64"/>
      <c r="I51" s="65"/>
    </row>
    <row r="52" spans="6:9" ht="12.75">
      <c r="F52" s="63"/>
      <c r="G52" s="63"/>
      <c r="H52" s="63"/>
      <c r="I52" s="63"/>
    </row>
  </sheetData>
  <sheetProtection/>
  <mergeCells count="6">
    <mergeCell ref="B3:I3"/>
    <mergeCell ref="C7:C8"/>
    <mergeCell ref="B20:B29"/>
    <mergeCell ref="B12:B14"/>
    <mergeCell ref="B4:B11"/>
    <mergeCell ref="C5:C6"/>
  </mergeCells>
  <printOptions/>
  <pageMargins left="0.41" right="0.23" top="1" bottom="1" header="0.5" footer="0.5"/>
  <pageSetup fitToHeight="1" fitToWidth="1" horizontalDpi="300" verticalDpi="300" orientation="landscape" paperSize="9" scale="77" r:id="rId2"/>
  <headerFooter alignWithMargins="0">
    <oddFooter>&amp;LCO2 data inventarisatie&amp;CSpitzke Spoorbouw B.V.&amp;R&amp;D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K12" sqref="K12"/>
    </sheetView>
  </sheetViews>
  <sheetFormatPr defaultColWidth="9.140625" defaultRowHeight="12.75"/>
  <cols>
    <col min="3" max="3" width="25.57421875" style="0" bestFit="1" customWidth="1"/>
    <col min="4" max="4" width="31.140625" style="0" bestFit="1" customWidth="1"/>
    <col min="5" max="5" width="3.57421875" style="0" hidden="1" customWidth="1"/>
    <col min="6" max="6" width="16.140625" style="0" bestFit="1" customWidth="1"/>
    <col min="7" max="7" width="14.140625" style="0" bestFit="1" customWidth="1"/>
    <col min="8" max="8" width="20.140625" style="0" bestFit="1" customWidth="1"/>
    <col min="9" max="9" width="9.7109375" style="0" bestFit="1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thickBot="1">
      <c r="A3" s="1"/>
      <c r="B3" s="270" t="s">
        <v>50</v>
      </c>
      <c r="C3" s="270"/>
      <c r="D3" s="270"/>
      <c r="E3" s="270"/>
      <c r="F3" s="270"/>
      <c r="G3" s="270"/>
      <c r="H3" s="270"/>
      <c r="I3" s="270"/>
      <c r="J3" s="1"/>
      <c r="K3" s="1"/>
      <c r="L3" s="1"/>
    </row>
    <row r="4" spans="1:12" ht="39" customHeight="1" thickBot="1">
      <c r="A4" s="35"/>
      <c r="B4" s="271" t="s">
        <v>0</v>
      </c>
      <c r="C4" s="18" t="s">
        <v>1</v>
      </c>
      <c r="D4" s="19" t="s">
        <v>4</v>
      </c>
      <c r="E4" s="19"/>
      <c r="F4" s="20" t="s">
        <v>19</v>
      </c>
      <c r="G4" s="21" t="s">
        <v>13</v>
      </c>
      <c r="H4" s="78" t="s">
        <v>18</v>
      </c>
      <c r="I4" s="22" t="s">
        <v>12</v>
      </c>
      <c r="J4" s="1"/>
      <c r="K4" s="79"/>
      <c r="L4" s="80"/>
    </row>
    <row r="5" spans="1:12" ht="12.75" customHeight="1" thickBot="1">
      <c r="A5" s="36"/>
      <c r="B5" s="272"/>
      <c r="C5" s="274" t="s">
        <v>2</v>
      </c>
      <c r="D5" s="9" t="s">
        <v>3</v>
      </c>
      <c r="E5" s="40">
        <v>1</v>
      </c>
      <c r="F5" s="10" t="s">
        <v>14</v>
      </c>
      <c r="G5" s="119">
        <v>15490</v>
      </c>
      <c r="H5" s="11">
        <v>1825</v>
      </c>
      <c r="I5" s="54">
        <f>(G5*$H$5)/1000000</f>
        <v>28.26925</v>
      </c>
      <c r="J5" s="1"/>
      <c r="K5" s="63"/>
      <c r="L5" s="63"/>
    </row>
    <row r="6" spans="1:12" ht="12.75" customHeight="1" thickBot="1">
      <c r="A6" s="36"/>
      <c r="B6" s="272"/>
      <c r="C6" s="275"/>
      <c r="D6" s="43" t="s">
        <v>21</v>
      </c>
      <c r="E6" s="41">
        <v>2</v>
      </c>
      <c r="F6" s="4" t="s">
        <v>15</v>
      </c>
      <c r="G6" s="120">
        <f>'Inventarisatie 2e helft 2010'!G6+'Inventarisatie 1e helft 2011'!G6</f>
        <v>64200</v>
      </c>
      <c r="H6" s="6">
        <v>3135</v>
      </c>
      <c r="I6" s="55">
        <f>G6*H6/1000000</f>
        <v>201.267</v>
      </c>
      <c r="J6" s="1"/>
      <c r="K6" s="63"/>
      <c r="L6" s="63"/>
    </row>
    <row r="7" spans="1:12" ht="12.75" customHeight="1" thickBot="1">
      <c r="A7" s="36"/>
      <c r="B7" s="272"/>
      <c r="C7" s="5"/>
      <c r="D7" s="152"/>
      <c r="E7" s="41"/>
      <c r="F7" s="4"/>
      <c r="G7" s="120"/>
      <c r="H7" s="6"/>
      <c r="I7" s="55"/>
      <c r="J7" s="1"/>
      <c r="K7" s="63"/>
      <c r="L7" s="63"/>
    </row>
    <row r="8" spans="1:12" ht="12.75" customHeight="1" thickBot="1">
      <c r="A8" s="36"/>
      <c r="B8" s="272"/>
      <c r="C8" s="5"/>
      <c r="D8" s="2" t="s">
        <v>58</v>
      </c>
      <c r="E8" s="23">
        <v>3</v>
      </c>
      <c r="F8" s="2" t="s">
        <v>15</v>
      </c>
      <c r="G8" s="120">
        <v>204374</v>
      </c>
      <c r="H8" s="83">
        <v>3135</v>
      </c>
      <c r="I8" s="56">
        <f>G8*H8/1000000</f>
        <v>640.71249</v>
      </c>
      <c r="J8" s="1"/>
      <c r="K8" s="63"/>
      <c r="L8" s="63"/>
    </row>
    <row r="9" spans="1:12" ht="12.75" customHeight="1" thickBot="1">
      <c r="A9" s="36"/>
      <c r="B9" s="272"/>
      <c r="C9" s="4"/>
      <c r="D9" s="5"/>
      <c r="E9" s="5"/>
      <c r="F9" s="4" t="s">
        <v>36</v>
      </c>
      <c r="G9" s="121">
        <v>16763</v>
      </c>
      <c r="H9" s="85">
        <v>2780</v>
      </c>
      <c r="I9" s="55">
        <f>G9*H9/1000000</f>
        <v>46.60114</v>
      </c>
      <c r="J9" s="1"/>
      <c r="K9" s="63"/>
      <c r="L9" s="63"/>
    </row>
    <row r="10" spans="1:12" ht="12.75" customHeight="1" thickBot="1">
      <c r="A10" s="36"/>
      <c r="B10" s="272"/>
      <c r="C10" s="4"/>
      <c r="D10" s="42"/>
      <c r="E10" s="42"/>
      <c r="F10" s="86" t="s">
        <v>37</v>
      </c>
      <c r="G10" s="120">
        <v>4458</v>
      </c>
      <c r="H10" s="88">
        <v>1860</v>
      </c>
      <c r="I10" s="55">
        <f>G10*H10/1000000</f>
        <v>8.29188</v>
      </c>
      <c r="J10" s="1"/>
      <c r="K10" s="63"/>
      <c r="L10" s="63"/>
    </row>
    <row r="11" spans="1:12" ht="12.75" customHeight="1" thickBot="1">
      <c r="A11" s="36"/>
      <c r="B11" s="277" t="s">
        <v>8</v>
      </c>
      <c r="C11" s="25" t="s">
        <v>9</v>
      </c>
      <c r="D11" s="25" t="s">
        <v>40</v>
      </c>
      <c r="E11" s="8">
        <v>5</v>
      </c>
      <c r="F11" s="26" t="s">
        <v>23</v>
      </c>
      <c r="G11" s="120">
        <v>9264</v>
      </c>
      <c r="H11" s="47">
        <v>270</v>
      </c>
      <c r="I11" s="56">
        <f>H11*G11/1000000</f>
        <v>2.50128</v>
      </c>
      <c r="J11" s="1"/>
      <c r="K11" s="63"/>
      <c r="L11" s="63"/>
    </row>
    <row r="12" spans="1:12" ht="12.75" customHeight="1" thickBot="1">
      <c r="A12" s="36"/>
      <c r="B12" s="278"/>
      <c r="C12" s="7" t="s">
        <v>11</v>
      </c>
      <c r="D12" s="8" t="s">
        <v>25</v>
      </c>
      <c r="E12" s="8">
        <v>6</v>
      </c>
      <c r="F12" s="8" t="s">
        <v>35</v>
      </c>
      <c r="G12" s="121">
        <v>137637</v>
      </c>
      <c r="H12" s="3">
        <v>210</v>
      </c>
      <c r="I12" s="56">
        <f>G12*H12/1000000</f>
        <v>28.90377</v>
      </c>
      <c r="J12" s="1"/>
      <c r="K12" s="63"/>
      <c r="L12" s="63"/>
    </row>
    <row r="13" spans="1:12" ht="12.75" customHeight="1" thickBot="1">
      <c r="A13" s="37"/>
      <c r="B13" s="279"/>
      <c r="C13" s="12" t="s">
        <v>10</v>
      </c>
      <c r="D13" s="12" t="s">
        <v>16</v>
      </c>
      <c r="E13" s="12">
        <v>7</v>
      </c>
      <c r="F13" s="44" t="s">
        <v>17</v>
      </c>
      <c r="G13" s="120">
        <f>'Inventarisatie 2e helft 2010'!G14+'Inventarisatie 1e helft 2011'!G14</f>
        <v>111546</v>
      </c>
      <c r="H13" s="46">
        <v>455</v>
      </c>
      <c r="I13" s="54">
        <f>G13*$H$13/1000000</f>
        <v>50.75343</v>
      </c>
      <c r="J13" s="1"/>
      <c r="K13" s="63"/>
      <c r="L13" s="63"/>
    </row>
    <row r="14" spans="1:12" ht="12.75" customHeight="1" thickBot="1">
      <c r="A14" s="1"/>
      <c r="B14" s="27"/>
      <c r="C14" s="27"/>
      <c r="D14" s="27"/>
      <c r="E14" s="27"/>
      <c r="F14" s="27"/>
      <c r="G14" s="28"/>
      <c r="H14" s="27"/>
      <c r="I14" s="29"/>
      <c r="J14" s="1"/>
      <c r="K14" s="63"/>
      <c r="L14" s="63"/>
    </row>
    <row r="15" spans="1:12" ht="12.75" customHeight="1" thickBot="1">
      <c r="A15" s="1"/>
      <c r="B15" s="27"/>
      <c r="C15" s="27"/>
      <c r="D15" s="27"/>
      <c r="E15" s="27"/>
      <c r="F15" s="27"/>
      <c r="G15" s="27"/>
      <c r="H15" s="30" t="s">
        <v>22</v>
      </c>
      <c r="I15" s="38">
        <f>SUM(I5:I13)</f>
        <v>1007.3002399999999</v>
      </c>
      <c r="J15" s="1"/>
      <c r="K15" s="63"/>
      <c r="L15" s="63"/>
    </row>
    <row r="16" spans="1:12" ht="12.75" customHeight="1">
      <c r="A16" s="1"/>
      <c r="B16" s="27"/>
      <c r="C16" s="27"/>
      <c r="D16" s="27"/>
      <c r="E16" s="27"/>
      <c r="F16" s="89"/>
      <c r="G16" s="27"/>
      <c r="H16" s="27"/>
      <c r="I16" s="31"/>
      <c r="J16" s="1"/>
      <c r="K16" s="1"/>
      <c r="L16" s="1"/>
    </row>
    <row r="17" spans="1:12" ht="12.75" customHeight="1">
      <c r="A17" s="1"/>
      <c r="B17" s="27"/>
      <c r="C17" s="27"/>
      <c r="D17" s="27"/>
      <c r="E17" s="27"/>
      <c r="F17" s="89"/>
      <c r="G17" s="27"/>
      <c r="H17" s="27"/>
      <c r="I17" s="31"/>
      <c r="J17" s="1"/>
      <c r="K17" s="1"/>
      <c r="L17" s="1"/>
    </row>
    <row r="18" spans="1:12" ht="12.75" customHeight="1" thickBot="1">
      <c r="A18" s="1"/>
      <c r="B18" s="27"/>
      <c r="C18" s="27"/>
      <c r="D18" s="27"/>
      <c r="E18" s="27"/>
      <c r="F18" s="27"/>
      <c r="G18" s="27"/>
      <c r="H18" s="27"/>
      <c r="I18" s="31"/>
      <c r="J18" s="1"/>
      <c r="K18" s="1"/>
      <c r="L18" s="1"/>
    </row>
    <row r="19" spans="1:12" ht="12.75" customHeight="1" thickBot="1">
      <c r="A19" s="1"/>
      <c r="B19" s="280" t="s">
        <v>26</v>
      </c>
      <c r="C19" s="18" t="s">
        <v>1</v>
      </c>
      <c r="D19" s="19" t="s">
        <v>4</v>
      </c>
      <c r="E19" s="19"/>
      <c r="F19" s="20" t="s">
        <v>19</v>
      </c>
      <c r="G19" s="21" t="s">
        <v>13</v>
      </c>
      <c r="H19" s="20" t="s">
        <v>18</v>
      </c>
      <c r="I19" s="22" t="s">
        <v>12</v>
      </c>
      <c r="J19" s="1"/>
      <c r="K19" s="63"/>
      <c r="L19" s="1"/>
    </row>
    <row r="20" spans="1:12" ht="12.75" customHeight="1" thickBot="1">
      <c r="A20" s="1"/>
      <c r="B20" s="281"/>
      <c r="C20" s="14" t="s">
        <v>27</v>
      </c>
      <c r="D20" s="15"/>
      <c r="E20" s="45">
        <v>9</v>
      </c>
      <c r="F20" s="16" t="s">
        <v>34</v>
      </c>
      <c r="G20" s="50">
        <v>7</v>
      </c>
      <c r="H20" s="61"/>
      <c r="I20" s="56" t="s">
        <v>42</v>
      </c>
      <c r="J20" s="1"/>
      <c r="K20" s="1"/>
      <c r="L20" s="1"/>
    </row>
    <row r="21" spans="1:12" ht="12.75" customHeight="1" thickBot="1">
      <c r="A21" s="1"/>
      <c r="B21" s="281"/>
      <c r="C21" s="16" t="s">
        <v>28</v>
      </c>
      <c r="D21" s="17"/>
      <c r="E21" s="17">
        <v>11</v>
      </c>
      <c r="F21" s="16" t="s">
        <v>34</v>
      </c>
      <c r="G21" s="49">
        <v>84</v>
      </c>
      <c r="H21" s="13"/>
      <c r="I21" s="54" t="s">
        <v>42</v>
      </c>
      <c r="J21" s="1"/>
      <c r="K21" s="1"/>
      <c r="L21" s="1"/>
    </row>
    <row r="22" spans="1:12" ht="12.75" customHeight="1" thickBot="1">
      <c r="A22" s="1"/>
      <c r="B22" s="281"/>
      <c r="C22" s="16" t="s">
        <v>38</v>
      </c>
      <c r="D22" s="17"/>
      <c r="E22" s="17">
        <v>12</v>
      </c>
      <c r="F22" s="16" t="s">
        <v>34</v>
      </c>
      <c r="G22" s="49">
        <v>2</v>
      </c>
      <c r="H22" s="13"/>
      <c r="I22" s="54" t="s">
        <v>42</v>
      </c>
      <c r="J22" s="1"/>
      <c r="K22" s="1"/>
      <c r="L22" s="1"/>
    </row>
    <row r="23" spans="1:12" ht="12.75" customHeight="1" thickBot="1">
      <c r="A23" s="1"/>
      <c r="B23" s="281"/>
      <c r="C23" s="16" t="s">
        <v>29</v>
      </c>
      <c r="D23" s="17"/>
      <c r="E23" s="17">
        <v>10</v>
      </c>
      <c r="F23" s="16" t="s">
        <v>34</v>
      </c>
      <c r="G23" s="49">
        <v>570</v>
      </c>
      <c r="H23" s="13"/>
      <c r="I23" s="54" t="s">
        <v>42</v>
      </c>
      <c r="J23" s="1"/>
      <c r="K23" s="1"/>
      <c r="L23" s="1"/>
    </row>
    <row r="24" spans="1:12" ht="12.75" customHeight="1" thickBot="1">
      <c r="A24" s="1"/>
      <c r="B24" s="281"/>
      <c r="C24" s="16" t="s">
        <v>57</v>
      </c>
      <c r="D24" s="17"/>
      <c r="E24" s="17">
        <v>5</v>
      </c>
      <c r="F24" s="16" t="s">
        <v>35</v>
      </c>
      <c r="G24" s="49">
        <v>51066</v>
      </c>
      <c r="H24" s="13">
        <v>210</v>
      </c>
      <c r="I24" s="54">
        <f>(G24*H24)/1000000</f>
        <v>10.72386</v>
      </c>
      <c r="J24" s="1"/>
      <c r="K24" s="1"/>
      <c r="L24" s="1"/>
    </row>
    <row r="25" spans="1:12" ht="12.75" customHeight="1" thickBot="1">
      <c r="A25" s="1"/>
      <c r="B25" s="281"/>
      <c r="C25" s="16" t="s">
        <v>30</v>
      </c>
      <c r="D25" s="17"/>
      <c r="E25" s="17">
        <v>8</v>
      </c>
      <c r="F25" s="16" t="s">
        <v>35</v>
      </c>
      <c r="G25" s="49">
        <v>684</v>
      </c>
      <c r="H25" s="13">
        <v>210</v>
      </c>
      <c r="I25" s="54">
        <f>(G25*H25)/1000000</f>
        <v>0.14364</v>
      </c>
      <c r="J25" s="1"/>
      <c r="K25" s="1"/>
      <c r="L25" s="1"/>
    </row>
    <row r="26" spans="1:12" ht="12.75" customHeight="1" thickBot="1">
      <c r="A26" s="1"/>
      <c r="B26" s="281"/>
      <c r="C26" s="16" t="s">
        <v>31</v>
      </c>
      <c r="D26" s="17"/>
      <c r="E26" s="17">
        <v>13</v>
      </c>
      <c r="F26" s="16" t="s">
        <v>35</v>
      </c>
      <c r="G26" s="49">
        <v>21492</v>
      </c>
      <c r="H26" s="13">
        <v>65</v>
      </c>
      <c r="I26" s="54">
        <f>(G26*H26)/1000000</f>
        <v>1.39698</v>
      </c>
      <c r="J26" s="1"/>
      <c r="K26" s="1"/>
      <c r="L26" s="1"/>
    </row>
    <row r="27" spans="1:12" ht="12.75" customHeight="1" thickBot="1">
      <c r="A27" s="1"/>
      <c r="B27" s="281"/>
      <c r="C27" s="16" t="s">
        <v>32</v>
      </c>
      <c r="D27" s="17"/>
      <c r="E27" s="17"/>
      <c r="F27" s="16" t="s">
        <v>17</v>
      </c>
      <c r="G27" s="49">
        <v>6000</v>
      </c>
      <c r="H27" s="59">
        <v>455</v>
      </c>
      <c r="I27" s="54">
        <f>(G27*H27)/1000000</f>
        <v>2.73</v>
      </c>
      <c r="J27" s="1"/>
      <c r="K27" s="1"/>
      <c r="L27" s="1"/>
    </row>
    <row r="28" spans="1:12" ht="12.75" customHeight="1" thickBot="1">
      <c r="A28" s="1"/>
      <c r="B28" s="281"/>
      <c r="C28" s="16" t="s">
        <v>39</v>
      </c>
      <c r="D28" s="17"/>
      <c r="E28" s="17"/>
      <c r="F28" s="16" t="s">
        <v>34</v>
      </c>
      <c r="G28" s="49">
        <f>'Inventarisatie 2e helft 2010'!G28+'Inventarisatie 1e helft 2011'!G28</f>
        <v>2000</v>
      </c>
      <c r="H28" s="13">
        <v>1825</v>
      </c>
      <c r="I28" s="54">
        <f>(G28*H28)/1000000</f>
        <v>3.65</v>
      </c>
      <c r="J28" s="1"/>
      <c r="K28" s="1"/>
      <c r="L28" s="1"/>
    </row>
    <row r="29" spans="1:12" ht="12.75" customHeight="1" thickBot="1">
      <c r="A29" s="1"/>
      <c r="B29" s="282"/>
      <c r="C29" s="16" t="s">
        <v>33</v>
      </c>
      <c r="D29" s="17"/>
      <c r="E29" s="17">
        <v>14</v>
      </c>
      <c r="F29" s="16"/>
      <c r="G29" s="49"/>
      <c r="H29" s="13"/>
      <c r="I29" s="54">
        <f>'Inventarisatie 2e helft 2010'!I29+'Inventarisatie 1e helft 2011'!I29</f>
        <v>155566</v>
      </c>
      <c r="J29" s="1"/>
      <c r="K29" s="1"/>
      <c r="L29" s="1"/>
    </row>
    <row r="30" spans="1:12" ht="12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 customHeight="1" thickBot="1">
      <c r="A31" s="1"/>
      <c r="B31" s="1"/>
      <c r="C31" s="1"/>
      <c r="D31" s="1"/>
      <c r="E31" s="1"/>
      <c r="F31" s="1"/>
      <c r="G31" s="34"/>
      <c r="H31" s="30" t="s">
        <v>22</v>
      </c>
      <c r="I31" s="122">
        <f>SUM(I25:I30)</f>
        <v>155573.92062</v>
      </c>
      <c r="J31" s="1"/>
      <c r="K31" s="1"/>
      <c r="L31" s="1"/>
    </row>
    <row r="32" spans="1:12" ht="12.75" customHeight="1">
      <c r="A32" s="1"/>
      <c r="B32" s="1"/>
      <c r="C32" s="1"/>
      <c r="D32" s="1"/>
      <c r="E32" s="1"/>
      <c r="F32" s="62"/>
      <c r="G32" s="63"/>
      <c r="H32" s="63"/>
      <c r="I32" s="63"/>
      <c r="J32" s="1"/>
      <c r="K32" s="1"/>
      <c r="L32" s="1"/>
    </row>
    <row r="33" spans="1:12" ht="12.75" customHeight="1">
      <c r="A33" s="1"/>
      <c r="B33" s="1"/>
      <c r="C33" s="1"/>
      <c r="D33" s="1"/>
      <c r="E33" s="1"/>
      <c r="F33" s="66"/>
      <c r="G33" s="66"/>
      <c r="H33" s="66"/>
      <c r="I33" s="66"/>
      <c r="J33" s="1"/>
      <c r="K33" s="1"/>
      <c r="L33" s="1"/>
    </row>
    <row r="34" ht="12.75" customHeight="1"/>
  </sheetData>
  <sheetProtection/>
  <mergeCells count="5">
    <mergeCell ref="B3:I3"/>
    <mergeCell ref="B4:B10"/>
    <mergeCell ref="C5:C6"/>
    <mergeCell ref="B11:B13"/>
    <mergeCell ref="B19:B29"/>
  </mergeCells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2"/>
  <sheetViews>
    <sheetView zoomScalePageLayoutView="0" workbookViewId="0" topLeftCell="A1">
      <selection activeCell="G25" sqref="G25"/>
    </sheetView>
  </sheetViews>
  <sheetFormatPr defaultColWidth="9.140625" defaultRowHeight="12.75"/>
  <cols>
    <col min="3" max="3" width="25.57421875" style="0" bestFit="1" customWidth="1"/>
    <col min="4" max="4" width="26.140625" style="0" bestFit="1" customWidth="1"/>
    <col min="6" max="6" width="16.140625" style="0" bestFit="1" customWidth="1"/>
    <col min="7" max="7" width="14.140625" style="0" bestFit="1" customWidth="1"/>
    <col min="8" max="8" width="20.140625" style="0" bestFit="1" customWidth="1"/>
    <col min="9" max="9" width="11.28125" style="0" bestFit="1" customWidth="1"/>
  </cols>
  <sheetData>
    <row r="3" spans="1:10" ht="18.75" thickBot="1">
      <c r="A3" s="1"/>
      <c r="B3" s="287" t="s">
        <v>45</v>
      </c>
      <c r="C3" s="288"/>
      <c r="D3" s="288"/>
      <c r="E3" s="288"/>
      <c r="F3" s="288"/>
      <c r="G3" s="288"/>
      <c r="H3" s="288"/>
      <c r="I3" s="288"/>
      <c r="J3" s="1"/>
    </row>
    <row r="4" spans="1:10" ht="13.5" thickBot="1">
      <c r="A4" s="35"/>
      <c r="B4" s="286" t="s">
        <v>0</v>
      </c>
      <c r="C4" s="18" t="s">
        <v>1</v>
      </c>
      <c r="D4" s="19" t="s">
        <v>4</v>
      </c>
      <c r="E4" s="19"/>
      <c r="F4" s="20" t="s">
        <v>19</v>
      </c>
      <c r="G4" s="21" t="s">
        <v>13</v>
      </c>
      <c r="H4" s="20" t="s">
        <v>18</v>
      </c>
      <c r="I4" s="22" t="s">
        <v>12</v>
      </c>
      <c r="J4" s="1"/>
    </row>
    <row r="5" spans="1:10" ht="13.5" thickBot="1">
      <c r="A5" s="36"/>
      <c r="B5" s="273"/>
      <c r="C5" s="274" t="s">
        <v>2</v>
      </c>
      <c r="D5" s="9" t="s">
        <v>3</v>
      </c>
      <c r="E5" s="40"/>
      <c r="F5" s="10" t="s">
        <v>14</v>
      </c>
      <c r="G5" s="91">
        <v>19848</v>
      </c>
      <c r="H5" s="11">
        <v>1825</v>
      </c>
      <c r="I5" s="92">
        <f>(G5*$H$5)/1000000</f>
        <v>36.2226</v>
      </c>
      <c r="J5" s="93"/>
    </row>
    <row r="6" spans="1:10" ht="13.5" thickBot="1">
      <c r="A6" s="36"/>
      <c r="B6" s="273"/>
      <c r="C6" s="276"/>
      <c r="D6" s="43" t="s">
        <v>21</v>
      </c>
      <c r="E6" s="41"/>
      <c r="F6" s="4" t="s">
        <v>15</v>
      </c>
      <c r="G6" s="94">
        <v>90160</v>
      </c>
      <c r="H6" s="6">
        <v>3135</v>
      </c>
      <c r="I6" s="95">
        <f>G6*H6/1000000</f>
        <v>282.6516</v>
      </c>
      <c r="J6" s="96"/>
    </row>
    <row r="7" spans="1:10" ht="13.5" thickBot="1">
      <c r="A7" s="36"/>
      <c r="B7" s="273"/>
      <c r="C7" s="284" t="s">
        <v>5</v>
      </c>
      <c r="D7" s="2" t="s">
        <v>46</v>
      </c>
      <c r="E7" s="2" t="s">
        <v>47</v>
      </c>
      <c r="F7" s="2" t="s">
        <v>15</v>
      </c>
      <c r="G7" s="97">
        <f>28/70*217907</f>
        <v>87162.8</v>
      </c>
      <c r="H7" s="3">
        <v>3135</v>
      </c>
      <c r="I7" s="98">
        <f>G7*H7/1000000</f>
        <v>273.255378</v>
      </c>
      <c r="J7" s="99"/>
    </row>
    <row r="8" spans="1:10" ht="13.5" thickBot="1">
      <c r="A8" s="36"/>
      <c r="B8" s="273"/>
      <c r="C8" s="276"/>
      <c r="D8" s="4" t="s">
        <v>24</v>
      </c>
      <c r="E8" s="23" t="s">
        <v>48</v>
      </c>
      <c r="F8" s="33" t="s">
        <v>15</v>
      </c>
      <c r="G8" s="100">
        <f>217906-G7</f>
        <v>130743.2</v>
      </c>
      <c r="H8" s="6">
        <v>3135</v>
      </c>
      <c r="I8" s="98">
        <f>G8*H8/1000000</f>
        <v>409.879932</v>
      </c>
      <c r="J8" s="93"/>
    </row>
    <row r="9" spans="1:10" ht="13.5" thickBot="1">
      <c r="A9" s="36"/>
      <c r="B9" s="273"/>
      <c r="C9" s="4"/>
      <c r="D9" s="4"/>
      <c r="E9" s="5"/>
      <c r="F9" s="33" t="s">
        <v>36</v>
      </c>
      <c r="G9" s="94">
        <v>14726</v>
      </c>
      <c r="H9" s="6">
        <v>2780</v>
      </c>
      <c r="I9" s="95">
        <f>G9*H9/1000000</f>
        <v>40.93828</v>
      </c>
      <c r="J9" s="96"/>
    </row>
    <row r="10" spans="1:10" ht="13.5" thickBot="1">
      <c r="A10" s="36"/>
      <c r="B10" s="273"/>
      <c r="C10" s="4"/>
      <c r="D10" s="4"/>
      <c r="E10" s="42"/>
      <c r="F10" s="33" t="s">
        <v>37</v>
      </c>
      <c r="G10" s="94">
        <v>4795</v>
      </c>
      <c r="H10" s="6">
        <v>1860</v>
      </c>
      <c r="I10" s="95">
        <f>G10*H10/1000000</f>
        <v>8.9187</v>
      </c>
      <c r="J10" s="96"/>
    </row>
    <row r="11" spans="1:10" ht="13.5" thickBot="1">
      <c r="A11" s="36"/>
      <c r="B11" s="273"/>
      <c r="C11" s="2" t="s">
        <v>6</v>
      </c>
      <c r="D11" s="23" t="s">
        <v>7</v>
      </c>
      <c r="E11" s="9"/>
      <c r="F11" s="24" t="s">
        <v>20</v>
      </c>
      <c r="G11" s="101"/>
      <c r="H11" s="11">
        <v>1700</v>
      </c>
      <c r="I11" s="92">
        <v>1.3</v>
      </c>
      <c r="J11" s="96"/>
    </row>
    <row r="12" spans="1:10" ht="13.5" thickBot="1">
      <c r="A12" s="36"/>
      <c r="B12" s="277" t="s">
        <v>8</v>
      </c>
      <c r="C12" s="25" t="s">
        <v>9</v>
      </c>
      <c r="D12" s="25"/>
      <c r="E12" s="8"/>
      <c r="F12" s="26" t="s">
        <v>23</v>
      </c>
      <c r="G12" s="102">
        <v>83000</v>
      </c>
      <c r="H12" s="123">
        <v>270</v>
      </c>
      <c r="I12" s="98">
        <f>H12*G12/1000000</f>
        <v>22.41</v>
      </c>
      <c r="J12" s="93"/>
    </row>
    <row r="13" spans="1:10" ht="13.5" thickBot="1">
      <c r="A13" s="36"/>
      <c r="B13" s="278"/>
      <c r="C13" s="7" t="s">
        <v>11</v>
      </c>
      <c r="D13" s="8" t="s">
        <v>25</v>
      </c>
      <c r="E13" s="8" t="s">
        <v>49</v>
      </c>
      <c r="F13" s="8" t="s">
        <v>35</v>
      </c>
      <c r="G13" s="102">
        <v>231579</v>
      </c>
      <c r="H13" s="3">
        <v>210</v>
      </c>
      <c r="I13" s="98">
        <f>G13*H13/1000000</f>
        <v>48.63159</v>
      </c>
      <c r="J13" s="96"/>
    </row>
    <row r="14" spans="1:10" ht="13.5" thickBot="1">
      <c r="A14" s="37"/>
      <c r="B14" s="279"/>
      <c r="C14" s="12" t="s">
        <v>10</v>
      </c>
      <c r="D14" s="103" t="s">
        <v>16</v>
      </c>
      <c r="E14" s="12"/>
      <c r="F14" s="104" t="s">
        <v>17</v>
      </c>
      <c r="G14" s="105">
        <v>143453</v>
      </c>
      <c r="H14" s="124">
        <v>455</v>
      </c>
      <c r="I14" s="92">
        <f>G14*$H$14/1000000</f>
        <v>65.271115</v>
      </c>
      <c r="J14" s="1"/>
    </row>
    <row r="15" spans="1:10" ht="13.5" thickBot="1">
      <c r="A15" s="1"/>
      <c r="B15" s="27"/>
      <c r="C15" s="27"/>
      <c r="D15" s="27"/>
      <c r="E15" s="27"/>
      <c r="F15" s="27"/>
      <c r="G15" s="28"/>
      <c r="H15" s="27"/>
      <c r="I15" s="29"/>
      <c r="J15" s="1"/>
    </row>
    <row r="16" spans="1:10" ht="13.5" thickBot="1">
      <c r="A16" s="1"/>
      <c r="B16" s="27"/>
      <c r="C16" s="27"/>
      <c r="D16" s="27"/>
      <c r="E16" s="27"/>
      <c r="F16" s="27"/>
      <c r="G16" s="27"/>
      <c r="H16" s="30" t="s">
        <v>22</v>
      </c>
      <c r="I16" s="38">
        <f>SUM(I5:I14)</f>
        <v>1189.4791950000001</v>
      </c>
      <c r="J16" s="1"/>
    </row>
    <row r="17" spans="1:10" ht="12.75">
      <c r="A17" s="1"/>
      <c r="B17" s="27"/>
      <c r="C17" s="27"/>
      <c r="D17" s="27"/>
      <c r="E17" s="27"/>
      <c r="F17" s="27"/>
      <c r="G17" s="27"/>
      <c r="H17" s="27"/>
      <c r="I17" s="31"/>
      <c r="J17" s="1"/>
    </row>
    <row r="18" spans="1:10" ht="12.75">
      <c r="A18" s="1"/>
      <c r="B18" s="27"/>
      <c r="C18" s="27"/>
      <c r="D18" s="27"/>
      <c r="E18" s="27"/>
      <c r="F18" s="27"/>
      <c r="G18" s="27"/>
      <c r="H18" s="27"/>
      <c r="I18" s="31"/>
      <c r="J18" s="1"/>
    </row>
    <row r="19" spans="1:10" ht="13.5" thickBot="1">
      <c r="A19" s="1"/>
      <c r="B19" s="27"/>
      <c r="C19" s="27"/>
      <c r="D19" s="27"/>
      <c r="E19" s="27"/>
      <c r="F19" s="27"/>
      <c r="G19" s="27"/>
      <c r="H19" s="27"/>
      <c r="I19" s="31"/>
      <c r="J19" s="1"/>
    </row>
    <row r="20" spans="1:10" ht="13.5" thickBot="1">
      <c r="A20" s="1"/>
      <c r="B20" s="285" t="s">
        <v>26</v>
      </c>
      <c r="C20" s="18" t="s">
        <v>1</v>
      </c>
      <c r="D20" s="19" t="s">
        <v>4</v>
      </c>
      <c r="E20" s="19"/>
      <c r="F20" s="20" t="s">
        <v>19</v>
      </c>
      <c r="G20" s="21" t="s">
        <v>13</v>
      </c>
      <c r="H20" s="20" t="s">
        <v>18</v>
      </c>
      <c r="I20" s="22" t="s">
        <v>12</v>
      </c>
      <c r="J20" s="1"/>
    </row>
    <row r="21" spans="1:10" ht="13.5" thickBot="1">
      <c r="A21" s="1"/>
      <c r="B21" s="282"/>
      <c r="C21" s="14" t="s">
        <v>27</v>
      </c>
      <c r="D21" s="15"/>
      <c r="E21" s="106"/>
      <c r="F21" s="14" t="s">
        <v>34</v>
      </c>
      <c r="G21" s="94">
        <v>5</v>
      </c>
      <c r="H21" s="6"/>
      <c r="I21" s="98" t="s">
        <v>42</v>
      </c>
      <c r="J21" s="1"/>
    </row>
    <row r="22" spans="1:10" ht="13.5" thickBot="1">
      <c r="A22" s="1"/>
      <c r="B22" s="282"/>
      <c r="C22" s="16" t="s">
        <v>28</v>
      </c>
      <c r="D22" s="17"/>
      <c r="E22" s="107"/>
      <c r="F22" s="16" t="s">
        <v>34</v>
      </c>
      <c r="G22" s="91">
        <v>60</v>
      </c>
      <c r="H22" s="13"/>
      <c r="I22" s="92" t="s">
        <v>42</v>
      </c>
      <c r="J22" s="1"/>
    </row>
    <row r="23" spans="1:10" ht="13.5" thickBot="1">
      <c r="A23" s="1"/>
      <c r="B23" s="282"/>
      <c r="C23" s="16" t="s">
        <v>38</v>
      </c>
      <c r="D23" s="17"/>
      <c r="E23" s="107"/>
      <c r="F23" s="16" t="s">
        <v>34</v>
      </c>
      <c r="G23" s="91">
        <v>3</v>
      </c>
      <c r="H23" s="13"/>
      <c r="I23" s="92" t="s">
        <v>42</v>
      </c>
      <c r="J23" s="1"/>
    </row>
    <row r="24" spans="1:10" ht="13.5" thickBot="1">
      <c r="A24" s="1"/>
      <c r="B24" s="282"/>
      <c r="C24" s="16" t="s">
        <v>29</v>
      </c>
      <c r="D24" s="17"/>
      <c r="E24" s="107"/>
      <c r="F24" s="16" t="s">
        <v>34</v>
      </c>
      <c r="G24" s="91">
        <v>60</v>
      </c>
      <c r="H24" s="13"/>
      <c r="I24" s="92" t="s">
        <v>42</v>
      </c>
      <c r="J24" s="1"/>
    </row>
    <row r="25" spans="1:10" ht="13.5" thickBot="1">
      <c r="A25" s="1"/>
      <c r="B25" s="282"/>
      <c r="C25" s="16" t="s">
        <v>57</v>
      </c>
      <c r="D25" s="17"/>
      <c r="E25" s="107"/>
      <c r="F25" s="16" t="s">
        <v>35</v>
      </c>
      <c r="G25" s="91"/>
      <c r="H25" s="13"/>
      <c r="I25" s="92"/>
      <c r="J25" s="1"/>
    </row>
    <row r="26" spans="1:10" ht="13.5" thickBot="1">
      <c r="A26" s="1"/>
      <c r="B26" s="282"/>
      <c r="C26" s="16" t="s">
        <v>30</v>
      </c>
      <c r="D26" s="17"/>
      <c r="E26" s="107"/>
      <c r="F26" s="16" t="s">
        <v>35</v>
      </c>
      <c r="G26" s="91">
        <v>1660</v>
      </c>
      <c r="H26" s="13">
        <v>210</v>
      </c>
      <c r="I26" s="92">
        <f>(G26*H26)/1000000</f>
        <v>0.3486</v>
      </c>
      <c r="J26" s="1"/>
    </row>
    <row r="27" spans="1:10" ht="13.5" thickBot="1">
      <c r="A27" s="1"/>
      <c r="B27" s="282"/>
      <c r="C27" s="16" t="s">
        <v>31</v>
      </c>
      <c r="D27" s="17"/>
      <c r="E27" s="107"/>
      <c r="F27" s="16" t="s">
        <v>35</v>
      </c>
      <c r="G27" s="91">
        <v>50000</v>
      </c>
      <c r="H27" s="13">
        <v>65</v>
      </c>
      <c r="I27" s="92">
        <f>(G27*H27)/1000000</f>
        <v>3.25</v>
      </c>
      <c r="J27" s="1"/>
    </row>
    <row r="28" spans="1:10" ht="13.5" thickBot="1">
      <c r="A28" s="1"/>
      <c r="B28" s="282"/>
      <c r="C28" s="16" t="s">
        <v>32</v>
      </c>
      <c r="D28" s="17"/>
      <c r="E28" s="107"/>
      <c r="F28" s="16" t="s">
        <v>17</v>
      </c>
      <c r="G28" s="91">
        <v>6000</v>
      </c>
      <c r="H28" s="59">
        <v>455</v>
      </c>
      <c r="I28" s="92">
        <f>(G28*H28)/1000000</f>
        <v>2.73</v>
      </c>
      <c r="J28" s="1"/>
    </row>
    <row r="29" spans="1:10" ht="13.5" thickBot="1">
      <c r="A29" s="1"/>
      <c r="B29" s="282"/>
      <c r="C29" s="16" t="s">
        <v>39</v>
      </c>
      <c r="D29" s="17"/>
      <c r="E29" s="107"/>
      <c r="F29" s="16" t="s">
        <v>34</v>
      </c>
      <c r="G29" s="91">
        <v>2000</v>
      </c>
      <c r="H29" s="13">
        <v>1825</v>
      </c>
      <c r="I29" s="92">
        <f>(G29*H29)/1000000</f>
        <v>3.65</v>
      </c>
      <c r="J29" s="1"/>
    </row>
    <row r="30" spans="1:10" ht="13.5" thickBot="1">
      <c r="A30" s="1"/>
      <c r="B30" s="282"/>
      <c r="C30" s="16" t="s">
        <v>33</v>
      </c>
      <c r="D30" s="17"/>
      <c r="E30" s="107"/>
      <c r="F30" s="16"/>
      <c r="G30" s="91"/>
      <c r="H30" s="13"/>
      <c r="I30" s="92">
        <v>160000</v>
      </c>
      <c r="J30" s="1"/>
    </row>
    <row r="31" spans="1:10" ht="13.5" thickBo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thickBot="1">
      <c r="A32" s="1"/>
      <c r="B32" s="1"/>
      <c r="C32" s="1"/>
      <c r="D32" s="1"/>
      <c r="E32" s="1"/>
      <c r="F32" s="1"/>
      <c r="G32" s="34"/>
      <c r="H32" s="30" t="s">
        <v>22</v>
      </c>
      <c r="I32" s="122">
        <f>SUM(I26:I31)</f>
        <v>160009.9786</v>
      </c>
      <c r="J32" s="1"/>
    </row>
  </sheetData>
  <sheetProtection/>
  <mergeCells count="6">
    <mergeCell ref="B20:B30"/>
    <mergeCell ref="B3:I3"/>
    <mergeCell ref="B4:B11"/>
    <mergeCell ref="C5:C6"/>
    <mergeCell ref="C7:C8"/>
    <mergeCell ref="B12: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25" sqref="F25"/>
    </sheetView>
  </sheetViews>
  <sheetFormatPr defaultColWidth="9.140625" defaultRowHeight="12.75"/>
  <cols>
    <col min="3" max="3" width="25.57421875" style="0" bestFit="1" customWidth="1"/>
    <col min="4" max="4" width="29.00390625" style="0" customWidth="1"/>
    <col min="5" max="5" width="16.140625" style="0" bestFit="1" customWidth="1"/>
    <col min="6" max="6" width="14.140625" style="0" bestFit="1" customWidth="1"/>
    <col min="7" max="7" width="20.140625" style="0" bestFit="1" customWidth="1"/>
    <col min="8" max="8" width="13.421875" style="0" hidden="1" customWidth="1"/>
  </cols>
  <sheetData>
    <row r="1" ht="12.75">
      <c r="A1" t="s">
        <v>55</v>
      </c>
    </row>
    <row r="3" spans="2:9" ht="18.75" thickBot="1">
      <c r="B3" s="287" t="s">
        <v>51</v>
      </c>
      <c r="C3" s="288"/>
      <c r="D3" s="288"/>
      <c r="E3" s="288"/>
      <c r="F3" s="288"/>
      <c r="G3" s="288"/>
      <c r="H3" s="288"/>
      <c r="I3" s="1"/>
    </row>
    <row r="4" spans="1:9" ht="12.75" customHeight="1" thickBot="1">
      <c r="A4" s="134"/>
      <c r="B4" s="286" t="s">
        <v>0</v>
      </c>
      <c r="C4" s="18" t="s">
        <v>1</v>
      </c>
      <c r="D4" s="19" t="s">
        <v>4</v>
      </c>
      <c r="E4" s="20" t="s">
        <v>19</v>
      </c>
      <c r="F4" s="21" t="s">
        <v>13</v>
      </c>
      <c r="G4" s="20" t="s">
        <v>18</v>
      </c>
      <c r="H4" s="22" t="s">
        <v>12</v>
      </c>
      <c r="I4" s="22" t="s">
        <v>12</v>
      </c>
    </row>
    <row r="5" spans="1:9" ht="12.75" customHeight="1" thickBot="1">
      <c r="A5" s="135"/>
      <c r="B5" s="273"/>
      <c r="C5" s="274" t="s">
        <v>2</v>
      </c>
      <c r="D5" s="9" t="s">
        <v>3</v>
      </c>
      <c r="E5" s="10" t="s">
        <v>14</v>
      </c>
      <c r="F5" s="126">
        <v>17090.6</v>
      </c>
      <c r="G5" s="11">
        <v>1825</v>
      </c>
      <c r="H5" s="109">
        <f>(F5*$H$5)/1000000</f>
        <v>31.190344999999997</v>
      </c>
      <c r="I5" s="115">
        <v>31.190344999999997</v>
      </c>
    </row>
    <row r="6" spans="1:9" ht="12.75" customHeight="1" thickBot="1">
      <c r="A6" s="135"/>
      <c r="B6" s="273"/>
      <c r="C6" s="276"/>
      <c r="D6" s="43" t="s">
        <v>21</v>
      </c>
      <c r="E6" s="4" t="s">
        <v>15</v>
      </c>
      <c r="F6" s="127">
        <v>185386</v>
      </c>
      <c r="G6" s="6">
        <v>3135</v>
      </c>
      <c r="H6" s="110">
        <f>F6*G6/1000000</f>
        <v>581.18511</v>
      </c>
      <c r="I6" s="116">
        <v>581.18511</v>
      </c>
    </row>
    <row r="7" spans="1:9" ht="12.75" customHeight="1" thickBot="1">
      <c r="A7" s="135"/>
      <c r="B7" s="273"/>
      <c r="C7" s="284" t="s">
        <v>5</v>
      </c>
      <c r="D7" s="2" t="s">
        <v>46</v>
      </c>
      <c r="E7" s="2" t="s">
        <v>15</v>
      </c>
      <c r="F7" s="128">
        <v>94824</v>
      </c>
      <c r="G7" s="3">
        <v>3135</v>
      </c>
      <c r="H7" s="110">
        <f>F7*G7/1000000</f>
        <v>297.27324</v>
      </c>
      <c r="I7" s="117">
        <v>297.27324</v>
      </c>
    </row>
    <row r="8" spans="1:9" ht="12.75" customHeight="1" thickBot="1">
      <c r="A8" s="135"/>
      <c r="B8" s="273"/>
      <c r="C8" s="276"/>
      <c r="D8" s="4" t="s">
        <v>24</v>
      </c>
      <c r="E8" s="33" t="s">
        <v>15</v>
      </c>
      <c r="F8" s="127">
        <v>138345</v>
      </c>
      <c r="G8" s="6">
        <v>3135</v>
      </c>
      <c r="H8" s="110">
        <f>(F8*G8)/1000000</f>
        <v>433.711575</v>
      </c>
      <c r="I8" s="116">
        <v>433.711575</v>
      </c>
    </row>
    <row r="9" spans="1:9" ht="12.75" customHeight="1" thickBot="1">
      <c r="A9" s="135"/>
      <c r="B9" s="273"/>
      <c r="C9" s="4"/>
      <c r="D9" s="4"/>
      <c r="E9" s="33" t="s">
        <v>36</v>
      </c>
      <c r="F9" s="127">
        <v>7544</v>
      </c>
      <c r="G9" s="6">
        <v>2780</v>
      </c>
      <c r="H9" s="110">
        <f>(F9*G9)/1000000</f>
        <v>20.97232</v>
      </c>
      <c r="I9" s="117">
        <v>20.97232</v>
      </c>
    </row>
    <row r="10" spans="1:9" ht="12.75" customHeight="1" thickBot="1">
      <c r="A10" s="135"/>
      <c r="B10" s="273"/>
      <c r="C10" s="4"/>
      <c r="D10" s="4"/>
      <c r="E10" s="33" t="s">
        <v>37</v>
      </c>
      <c r="F10" s="127">
        <v>8284</v>
      </c>
      <c r="G10" s="6">
        <v>1860</v>
      </c>
      <c r="H10" s="110">
        <f>(F10*G10)/1000000</f>
        <v>15.40824</v>
      </c>
      <c r="I10" s="118">
        <v>15.40824</v>
      </c>
    </row>
    <row r="11" spans="1:9" ht="12.75" customHeight="1" thickBot="1">
      <c r="A11" s="135"/>
      <c r="B11" s="273"/>
      <c r="C11" s="2" t="s">
        <v>6</v>
      </c>
      <c r="D11" s="23" t="s">
        <v>7</v>
      </c>
      <c r="E11" s="24" t="s">
        <v>20</v>
      </c>
      <c r="F11" s="129">
        <v>15</v>
      </c>
      <c r="G11" s="11">
        <v>1700</v>
      </c>
      <c r="H11" s="109">
        <f>(F11*G11/1000)*5%</f>
        <v>1.2750000000000001</v>
      </c>
      <c r="I11" s="115">
        <v>1.2750000000000001</v>
      </c>
    </row>
    <row r="12" spans="1:9" ht="12.75" customHeight="1" thickBot="1">
      <c r="A12" s="135"/>
      <c r="B12" s="277" t="s">
        <v>8</v>
      </c>
      <c r="C12" s="25" t="s">
        <v>9</v>
      </c>
      <c r="D12" s="25"/>
      <c r="E12" s="26" t="s">
        <v>23</v>
      </c>
      <c r="F12" s="130">
        <v>76000</v>
      </c>
      <c r="G12" s="123">
        <v>270</v>
      </c>
      <c r="H12" s="111">
        <f>G12*F12/1000000</f>
        <v>20.52</v>
      </c>
      <c r="I12" s="115">
        <f>(F12*G12)/1000000</f>
        <v>20.52</v>
      </c>
    </row>
    <row r="13" spans="1:9" ht="12.75" customHeight="1" thickBot="1">
      <c r="A13" s="135"/>
      <c r="B13" s="278"/>
      <c r="C13" s="7" t="s">
        <v>11</v>
      </c>
      <c r="D13" s="8" t="s">
        <v>25</v>
      </c>
      <c r="E13" s="8" t="s">
        <v>35</v>
      </c>
      <c r="F13" s="130">
        <f>55000/0.19</f>
        <v>289473.6842105263</v>
      </c>
      <c r="G13" s="3">
        <v>210</v>
      </c>
      <c r="H13" s="111">
        <f>F13*G13/1000000</f>
        <v>60.78947368421053</v>
      </c>
      <c r="I13" s="116">
        <v>60.78947368421053</v>
      </c>
    </row>
    <row r="14" spans="1:9" ht="12.75" customHeight="1" thickBot="1">
      <c r="A14" s="136"/>
      <c r="B14" s="279"/>
      <c r="C14" s="12" t="s">
        <v>10</v>
      </c>
      <c r="D14" s="103" t="s">
        <v>16</v>
      </c>
      <c r="E14" s="104" t="s">
        <v>17</v>
      </c>
      <c r="F14" s="131">
        <v>163060</v>
      </c>
      <c r="G14" s="124">
        <v>455</v>
      </c>
      <c r="H14" s="112">
        <f>F14*$H$14/1000000</f>
        <v>96.2054</v>
      </c>
      <c r="I14" s="118">
        <f>(F14*G14)/1000000</f>
        <v>74.1923</v>
      </c>
    </row>
    <row r="15" spans="2:9" ht="12.75" customHeight="1" thickBot="1">
      <c r="B15" s="27"/>
      <c r="C15" s="27"/>
      <c r="D15" s="27"/>
      <c r="E15" s="27"/>
      <c r="F15" s="28"/>
      <c r="G15" s="27"/>
      <c r="H15" s="29"/>
      <c r="I15" s="1"/>
    </row>
    <row r="16" spans="2:9" ht="12.75" customHeight="1" thickBot="1">
      <c r="B16" s="27"/>
      <c r="C16" s="27"/>
      <c r="D16" s="27"/>
      <c r="E16" s="27"/>
      <c r="F16" s="27"/>
      <c r="G16" s="30" t="s">
        <v>22</v>
      </c>
      <c r="H16" s="113">
        <f>SUM(H5:H14)</f>
        <v>0</v>
      </c>
      <c r="I16" s="113">
        <f>SUM(I5:I14)</f>
        <v>1536.5176036842106</v>
      </c>
    </row>
    <row r="17" spans="2:9" ht="12.75" customHeight="1">
      <c r="B17" s="27"/>
      <c r="C17" s="27"/>
      <c r="D17" s="27"/>
      <c r="E17" s="27"/>
      <c r="F17" s="27"/>
      <c r="G17" s="27"/>
      <c r="H17" s="31"/>
      <c r="I17" s="1"/>
    </row>
    <row r="18" spans="2:9" ht="12.75" customHeight="1">
      <c r="B18" s="27"/>
      <c r="C18" s="27"/>
      <c r="D18" s="27"/>
      <c r="E18" s="27"/>
      <c r="F18" s="27"/>
      <c r="G18" s="27"/>
      <c r="H18" s="31"/>
      <c r="I18" s="1"/>
    </row>
    <row r="19" spans="2:9" ht="12.75" customHeight="1" thickBot="1">
      <c r="B19" s="27"/>
      <c r="C19" s="27"/>
      <c r="D19" s="27"/>
      <c r="E19" s="27"/>
      <c r="F19" s="27"/>
      <c r="G19" s="27"/>
      <c r="H19" s="31"/>
      <c r="I19" s="1"/>
    </row>
    <row r="20" spans="2:9" ht="12.75" customHeight="1" thickBot="1">
      <c r="B20" s="285" t="s">
        <v>26</v>
      </c>
      <c r="C20" s="18" t="s">
        <v>1</v>
      </c>
      <c r="D20" s="19" t="s">
        <v>4</v>
      </c>
      <c r="E20" s="20" t="s">
        <v>19</v>
      </c>
      <c r="F20" s="21" t="s">
        <v>13</v>
      </c>
      <c r="G20" s="20" t="s">
        <v>18</v>
      </c>
      <c r="H20" s="22" t="s">
        <v>12</v>
      </c>
      <c r="I20" s="22" t="s">
        <v>12</v>
      </c>
    </row>
    <row r="21" spans="2:9" ht="12.75" customHeight="1" thickBot="1">
      <c r="B21" s="282"/>
      <c r="C21" s="14" t="s">
        <v>27</v>
      </c>
      <c r="D21" s="15"/>
      <c r="E21" s="14" t="s">
        <v>34</v>
      </c>
      <c r="F21" s="127">
        <v>6</v>
      </c>
      <c r="G21" s="132" t="s">
        <v>42</v>
      </c>
      <c r="H21" s="110"/>
      <c r="I21" s="110"/>
    </row>
    <row r="22" spans="2:9" ht="12.75" customHeight="1" thickBot="1">
      <c r="B22" s="282"/>
      <c r="C22" s="16" t="s">
        <v>28</v>
      </c>
      <c r="D22" s="17"/>
      <c r="E22" s="16" t="s">
        <v>34</v>
      </c>
      <c r="F22" s="126">
        <v>63</v>
      </c>
      <c r="G22" s="133" t="s">
        <v>42</v>
      </c>
      <c r="H22" s="109"/>
      <c r="I22" s="109"/>
    </row>
    <row r="23" spans="2:9" ht="12.75" customHeight="1" thickBot="1">
      <c r="B23" s="282"/>
      <c r="C23" s="16" t="s">
        <v>38</v>
      </c>
      <c r="D23" s="17"/>
      <c r="E23" s="14" t="s">
        <v>34</v>
      </c>
      <c r="F23" s="126"/>
      <c r="G23" s="132" t="s">
        <v>42</v>
      </c>
      <c r="H23" s="109"/>
      <c r="I23" s="109"/>
    </row>
    <row r="24" spans="2:9" ht="12.75" customHeight="1" thickBot="1">
      <c r="B24" s="282"/>
      <c r="C24" s="16" t="s">
        <v>29</v>
      </c>
      <c r="D24" s="17"/>
      <c r="E24" s="16" t="s">
        <v>34</v>
      </c>
      <c r="F24" s="126">
        <v>60</v>
      </c>
      <c r="G24" s="133" t="s">
        <v>42</v>
      </c>
      <c r="H24" s="109"/>
      <c r="I24" s="109"/>
    </row>
    <row r="25" spans="2:9" ht="12.75" customHeight="1" thickBot="1">
      <c r="B25" s="282"/>
      <c r="C25" s="16" t="s">
        <v>56</v>
      </c>
      <c r="D25" s="17"/>
      <c r="E25" s="16" t="s">
        <v>35</v>
      </c>
      <c r="F25" s="126"/>
      <c r="G25" s="133"/>
      <c r="H25" s="109"/>
      <c r="I25" s="109"/>
    </row>
    <row r="26" spans="2:9" ht="12.75" customHeight="1" thickBot="1">
      <c r="B26" s="282"/>
      <c r="C26" s="16" t="s">
        <v>30</v>
      </c>
      <c r="D26" s="17"/>
      <c r="E26" s="16" t="s">
        <v>35</v>
      </c>
      <c r="F26" s="126">
        <v>4000</v>
      </c>
      <c r="G26" s="13">
        <v>210</v>
      </c>
      <c r="H26" s="109">
        <v>1</v>
      </c>
      <c r="I26" s="109">
        <v>1</v>
      </c>
    </row>
    <row r="27" spans="2:9" ht="12.75" customHeight="1" thickBot="1">
      <c r="B27" s="282"/>
      <c r="C27" s="16" t="s">
        <v>31</v>
      </c>
      <c r="D27" s="17"/>
      <c r="E27" s="16" t="s">
        <v>35</v>
      </c>
      <c r="F27" s="126">
        <v>57000</v>
      </c>
      <c r="G27" s="13">
        <v>65</v>
      </c>
      <c r="H27" s="109">
        <v>1</v>
      </c>
      <c r="I27" s="109">
        <v>1</v>
      </c>
    </row>
    <row r="28" spans="2:9" ht="12.75" customHeight="1" thickBot="1">
      <c r="B28" s="282"/>
      <c r="C28" s="16" t="s">
        <v>32</v>
      </c>
      <c r="D28" s="17"/>
      <c r="E28" s="16"/>
      <c r="F28" s="126"/>
      <c r="G28" s="59">
        <v>455</v>
      </c>
      <c r="H28" s="109">
        <v>7.2</v>
      </c>
      <c r="I28" s="109">
        <v>7.2</v>
      </c>
    </row>
    <row r="29" spans="2:9" ht="12.75" customHeight="1" thickBot="1">
      <c r="B29" s="282"/>
      <c r="C29" s="16" t="s">
        <v>39</v>
      </c>
      <c r="D29" s="17"/>
      <c r="E29" s="16"/>
      <c r="F29" s="126"/>
      <c r="G29" s="125"/>
      <c r="H29" s="109"/>
      <c r="I29" s="109"/>
    </row>
    <row r="30" spans="2:9" ht="12.75" customHeight="1" thickBot="1">
      <c r="B30" s="282"/>
      <c r="C30" s="16" t="s">
        <v>33</v>
      </c>
      <c r="D30" s="17"/>
      <c r="E30" s="16"/>
      <c r="F30" s="126"/>
      <c r="G30" s="13">
        <v>1825</v>
      </c>
      <c r="H30" s="109">
        <v>30438.780000000002</v>
      </c>
      <c r="I30" s="109">
        <v>30438.780000000002</v>
      </c>
    </row>
    <row r="31" spans="2:9" ht="12.75" customHeight="1" thickBot="1">
      <c r="B31" s="1"/>
      <c r="C31" s="1"/>
      <c r="D31" s="1"/>
      <c r="E31" s="1"/>
      <c r="F31" s="1"/>
      <c r="G31" s="1"/>
      <c r="H31" s="1"/>
      <c r="I31" s="1"/>
    </row>
    <row r="32" spans="2:9" ht="13.5" thickBot="1">
      <c r="B32" s="1"/>
      <c r="C32" s="1"/>
      <c r="D32" s="1"/>
      <c r="E32" s="1"/>
      <c r="F32" s="34"/>
      <c r="G32" s="30" t="s">
        <v>22</v>
      </c>
      <c r="H32" s="113">
        <f>SUM(H17:H30)</f>
        <v>30447.980000000003</v>
      </c>
      <c r="I32" s="113">
        <f>SUM(I17:I30)</f>
        <v>30447.980000000003</v>
      </c>
    </row>
    <row r="33" ht="12.75">
      <c r="H33" s="114"/>
    </row>
    <row r="35" ht="12.75">
      <c r="H35" s="108"/>
    </row>
  </sheetData>
  <sheetProtection/>
  <mergeCells count="6">
    <mergeCell ref="B20:B30"/>
    <mergeCell ref="B3:H3"/>
    <mergeCell ref="B4:B11"/>
    <mergeCell ref="C5:C6"/>
    <mergeCell ref="C7:C8"/>
    <mergeCell ref="B12:B1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C46" sqref="C46"/>
    </sheetView>
  </sheetViews>
  <sheetFormatPr defaultColWidth="9.140625" defaultRowHeight="12.75"/>
  <cols>
    <col min="2" max="2" width="25.57421875" style="0" bestFit="1" customWidth="1"/>
    <col min="3" max="3" width="31.140625" style="0" bestFit="1" customWidth="1"/>
    <col min="4" max="4" width="9.7109375" style="0" hidden="1" customWidth="1"/>
    <col min="5" max="5" width="9.7109375" style="0" customWidth="1"/>
    <col min="6" max="6" width="9.7109375" style="0" hidden="1" customWidth="1"/>
    <col min="7" max="7" width="9.7109375" style="0" customWidth="1"/>
    <col min="8" max="8" width="9.7109375" style="0" hidden="1" customWidth="1"/>
    <col min="9" max="9" width="9.140625" style="0" customWidth="1"/>
  </cols>
  <sheetData>
    <row r="1" spans="1:11" ht="21" customHeight="1">
      <c r="A1" s="168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thickBot="1">
      <c r="A3" s="270"/>
      <c r="B3" s="270"/>
      <c r="C3" s="270"/>
      <c r="D3" s="287"/>
      <c r="E3" s="139" t="s">
        <v>54</v>
      </c>
      <c r="F3" s="90"/>
      <c r="G3" s="139" t="s">
        <v>53</v>
      </c>
      <c r="H3" s="90"/>
      <c r="I3" s="138" t="s">
        <v>52</v>
      </c>
      <c r="J3" s="1"/>
      <c r="K3" s="1"/>
    </row>
    <row r="4" spans="1:11" ht="18.75" thickBot="1">
      <c r="A4" s="90"/>
      <c r="B4" s="150"/>
      <c r="C4" s="151" t="s">
        <v>59</v>
      </c>
      <c r="D4" s="90"/>
      <c r="E4" s="158">
        <v>48.307834</v>
      </c>
      <c r="F4" s="159"/>
      <c r="G4" s="158">
        <v>36.638746</v>
      </c>
      <c r="H4" s="159"/>
      <c r="I4" s="160">
        <v>40.960306</v>
      </c>
      <c r="J4" s="1"/>
      <c r="K4" s="1"/>
    </row>
    <row r="5" spans="1:11" ht="39" customHeight="1" thickBot="1">
      <c r="A5" s="271" t="s">
        <v>0</v>
      </c>
      <c r="B5" s="18" t="s">
        <v>1</v>
      </c>
      <c r="C5" s="19" t="s">
        <v>4</v>
      </c>
      <c r="D5" s="137"/>
      <c r="E5" s="140" t="s">
        <v>12</v>
      </c>
      <c r="F5" s="137"/>
      <c r="G5" s="140" t="s">
        <v>12</v>
      </c>
      <c r="I5" s="22" t="s">
        <v>12</v>
      </c>
      <c r="J5" s="79"/>
      <c r="K5" s="80"/>
    </row>
    <row r="6" spans="1:11" ht="12.75" customHeight="1" thickBot="1">
      <c r="A6" s="272"/>
      <c r="B6" s="274" t="s">
        <v>2</v>
      </c>
      <c r="C6" s="9" t="s">
        <v>3</v>
      </c>
      <c r="E6" s="145">
        <v>31.190344999999997</v>
      </c>
      <c r="F6" s="161"/>
      <c r="G6" s="142">
        <v>36.2226</v>
      </c>
      <c r="H6" s="161"/>
      <c r="I6" s="177">
        <v>28.26925</v>
      </c>
      <c r="J6" s="63"/>
      <c r="K6" s="63"/>
    </row>
    <row r="7" spans="1:11" ht="12.75" customHeight="1" thickBot="1">
      <c r="A7" s="272"/>
      <c r="B7" s="275"/>
      <c r="C7" s="43" t="s">
        <v>21</v>
      </c>
      <c r="E7" s="145">
        <v>581.18511</v>
      </c>
      <c r="F7" s="161"/>
      <c r="G7" s="143">
        <v>282.6516</v>
      </c>
      <c r="H7" s="161"/>
      <c r="I7" s="178">
        <v>201.267</v>
      </c>
      <c r="J7" s="63"/>
      <c r="K7" s="63"/>
    </row>
    <row r="8" spans="1:11" ht="12.75" customHeight="1">
      <c r="A8" s="272"/>
      <c r="B8" s="23" t="s">
        <v>5</v>
      </c>
      <c r="C8" s="166" t="s">
        <v>64</v>
      </c>
      <c r="E8" s="146">
        <v>731</v>
      </c>
      <c r="F8" s="161"/>
      <c r="G8" s="144">
        <v>683</v>
      </c>
      <c r="H8" s="161"/>
      <c r="I8" s="179">
        <v>640.71249</v>
      </c>
      <c r="J8" s="63"/>
      <c r="K8" s="63"/>
    </row>
    <row r="9" spans="1:11" ht="12.75" customHeight="1">
      <c r="A9" s="272"/>
      <c r="B9" s="5" t="s">
        <v>63</v>
      </c>
      <c r="C9" s="5" t="s">
        <v>61</v>
      </c>
      <c r="E9" s="147">
        <v>20.97232</v>
      </c>
      <c r="G9" s="143">
        <v>40.93828</v>
      </c>
      <c r="I9" s="55">
        <v>46.60114</v>
      </c>
      <c r="J9" s="63"/>
      <c r="K9" s="63"/>
    </row>
    <row r="10" spans="1:11" ht="12.75" customHeight="1" thickBot="1">
      <c r="A10" s="272"/>
      <c r="B10" s="165"/>
      <c r="C10" s="167" t="s">
        <v>62</v>
      </c>
      <c r="E10" s="148">
        <v>15.40824</v>
      </c>
      <c r="F10" s="48">
        <f>SUM(E8:E10)</f>
        <v>767.38056</v>
      </c>
      <c r="G10" s="143">
        <v>8.9187</v>
      </c>
      <c r="H10" s="155">
        <f>SUM(G8:G10)</f>
        <v>732.8569799999999</v>
      </c>
      <c r="I10" s="55">
        <v>8.29188</v>
      </c>
      <c r="J10" s="156"/>
      <c r="K10" s="63"/>
    </row>
    <row r="11" spans="1:11" ht="12.75" customHeight="1" thickBot="1">
      <c r="A11" s="277" t="s">
        <v>8</v>
      </c>
      <c r="B11" s="25" t="s">
        <v>9</v>
      </c>
      <c r="C11" s="25" t="s">
        <v>40</v>
      </c>
      <c r="E11" s="145">
        <v>20.52</v>
      </c>
      <c r="G11" s="144">
        <v>22.41</v>
      </c>
      <c r="I11" s="56">
        <v>2.50128</v>
      </c>
      <c r="J11" s="157"/>
      <c r="K11" s="63"/>
    </row>
    <row r="12" spans="1:11" ht="12.75" customHeight="1" thickBot="1">
      <c r="A12" s="278"/>
      <c r="B12" s="7" t="s">
        <v>11</v>
      </c>
      <c r="C12" s="8" t="s">
        <v>25</v>
      </c>
      <c r="E12" s="145">
        <v>41</v>
      </c>
      <c r="G12" s="144">
        <v>33</v>
      </c>
      <c r="I12" s="56">
        <v>28.90377</v>
      </c>
      <c r="J12" s="63"/>
      <c r="K12" s="63"/>
    </row>
    <row r="13" spans="1:11" ht="12.75" customHeight="1" thickBot="1">
      <c r="A13" s="279"/>
      <c r="B13" s="12" t="s">
        <v>10</v>
      </c>
      <c r="C13" s="12" t="s">
        <v>16</v>
      </c>
      <c r="E13" s="145">
        <v>74.1923</v>
      </c>
      <c r="G13" s="142">
        <v>65.271115</v>
      </c>
      <c r="I13" s="54">
        <v>50.75343</v>
      </c>
      <c r="J13" s="63"/>
      <c r="K13" s="63"/>
    </row>
    <row r="14" spans="1:11" ht="12.75" customHeight="1" thickBot="1">
      <c r="A14" s="27"/>
      <c r="B14" s="27"/>
      <c r="C14" s="27"/>
      <c r="E14" s="48"/>
      <c r="G14" s="28"/>
      <c r="I14" s="29"/>
      <c r="J14" s="63"/>
      <c r="K14" s="63"/>
    </row>
    <row r="15" spans="1:11" ht="12.75" customHeight="1" thickBot="1">
      <c r="A15" s="27"/>
      <c r="B15" s="27"/>
      <c r="C15" s="27"/>
      <c r="E15" s="170">
        <f>SUM(E6:E14)</f>
        <v>1515.4683149999998</v>
      </c>
      <c r="F15" s="171"/>
      <c r="G15" s="172">
        <f>SUM(G6:G14)</f>
        <v>1172.412295</v>
      </c>
      <c r="H15" s="171"/>
      <c r="I15" s="173">
        <v>1007.3002399999999</v>
      </c>
      <c r="J15" s="63"/>
      <c r="K15" s="63"/>
    </row>
    <row r="16" spans="1:11" ht="12.75" customHeight="1" thickBot="1">
      <c r="A16" s="27"/>
      <c r="B16" s="27"/>
      <c r="C16" s="27"/>
      <c r="E16" s="153">
        <v>1</v>
      </c>
      <c r="G16" s="153">
        <f>(G15/E15)*100%</f>
        <v>0.7736303579530794</v>
      </c>
      <c r="I16" s="154">
        <f>(I15/E15)*100%</f>
        <v>0.6646791820256566</v>
      </c>
      <c r="J16" s="63"/>
      <c r="K16" s="63"/>
    </row>
    <row r="17" spans="1:11" ht="12.75" customHeight="1" thickBot="1">
      <c r="A17" s="27"/>
      <c r="B17" s="27"/>
      <c r="C17" s="169" t="s">
        <v>60</v>
      </c>
      <c r="E17" s="162">
        <f>E15/E4</f>
        <v>31.371067371805573</v>
      </c>
      <c r="F17" s="163" t="e">
        <f>F15/F4</f>
        <v>#DIV/0!</v>
      </c>
      <c r="G17" s="163">
        <f>G15/G4</f>
        <v>31.999247326859937</v>
      </c>
      <c r="H17" s="163" t="e">
        <f>H15/H4</f>
        <v>#DIV/0!</v>
      </c>
      <c r="I17" s="164">
        <f>I15/I4</f>
        <v>24.592107295292173</v>
      </c>
      <c r="J17" s="1"/>
      <c r="K17" s="1"/>
    </row>
    <row r="18" spans="1:11" ht="12.75" customHeight="1">
      <c r="A18" s="27"/>
      <c r="B18" s="27"/>
      <c r="C18" s="27"/>
      <c r="E18" s="153">
        <v>1</v>
      </c>
      <c r="G18" s="153">
        <f>(G17/E17)*100%</f>
        <v>1.0200241817598765</v>
      </c>
      <c r="H18" s="153" t="e">
        <f>(H17/F17)*100%</f>
        <v>#DIV/0!</v>
      </c>
      <c r="I18" s="153">
        <f>(I17/G17)*100%</f>
        <v>0.7685214293978013</v>
      </c>
      <c r="J18" s="1"/>
      <c r="K18" s="1"/>
    </row>
    <row r="19" spans="1:11" ht="12.75" customHeight="1" thickBot="1">
      <c r="A19" s="27"/>
      <c r="B19" s="27"/>
      <c r="C19" s="27"/>
      <c r="I19" s="31"/>
      <c r="J19" s="1"/>
      <c r="K19" s="1"/>
    </row>
    <row r="20" spans="1:11" ht="12.75" customHeight="1" thickBot="1">
      <c r="A20" s="280" t="s">
        <v>26</v>
      </c>
      <c r="B20" s="18" t="s">
        <v>1</v>
      </c>
      <c r="C20" s="19" t="s">
        <v>4</v>
      </c>
      <c r="E20" s="141" t="s">
        <v>12</v>
      </c>
      <c r="G20" s="141" t="s">
        <v>12</v>
      </c>
      <c r="I20" s="22" t="s">
        <v>12</v>
      </c>
      <c r="J20" s="63"/>
      <c r="K20" s="1"/>
    </row>
    <row r="21" spans="1:11" ht="12.75" customHeight="1" thickBot="1">
      <c r="A21" s="281"/>
      <c r="B21" s="14" t="s">
        <v>27</v>
      </c>
      <c r="C21" s="15"/>
      <c r="E21" s="149" t="s">
        <v>42</v>
      </c>
      <c r="G21" s="149" t="s">
        <v>42</v>
      </c>
      <c r="I21" s="56" t="s">
        <v>42</v>
      </c>
      <c r="J21" s="1"/>
      <c r="K21" s="1"/>
    </row>
    <row r="22" spans="1:11" ht="12.75" customHeight="1" thickBot="1">
      <c r="A22" s="281"/>
      <c r="B22" s="16" t="s">
        <v>28</v>
      </c>
      <c r="C22" s="17"/>
      <c r="E22" s="149" t="s">
        <v>42</v>
      </c>
      <c r="G22" s="149" t="s">
        <v>42</v>
      </c>
      <c r="I22" s="54" t="s">
        <v>42</v>
      </c>
      <c r="J22" s="1"/>
      <c r="K22" s="1"/>
    </row>
    <row r="23" spans="1:11" ht="12.75" customHeight="1" thickBot="1">
      <c r="A23" s="281"/>
      <c r="B23" s="16" t="s">
        <v>38</v>
      </c>
      <c r="C23" s="17"/>
      <c r="E23" s="149" t="s">
        <v>42</v>
      </c>
      <c r="G23" s="149" t="s">
        <v>42</v>
      </c>
      <c r="I23" s="54" t="s">
        <v>42</v>
      </c>
      <c r="J23" s="1"/>
      <c r="K23" s="1"/>
    </row>
    <row r="24" spans="1:11" ht="12.75" customHeight="1" thickBot="1">
      <c r="A24" s="281"/>
      <c r="B24" s="16" t="s">
        <v>29</v>
      </c>
      <c r="C24" s="17"/>
      <c r="E24" s="149" t="s">
        <v>42</v>
      </c>
      <c r="G24" s="149" t="s">
        <v>42</v>
      </c>
      <c r="I24" s="54" t="s">
        <v>42</v>
      </c>
      <c r="J24" s="1"/>
      <c r="K24" s="1"/>
    </row>
    <row r="25" spans="1:11" ht="12.75" customHeight="1" thickBot="1">
      <c r="A25" s="281"/>
      <c r="B25" s="16" t="s">
        <v>57</v>
      </c>
      <c r="C25" s="17"/>
      <c r="E25" s="149">
        <v>20</v>
      </c>
      <c r="G25" s="149">
        <v>16.3</v>
      </c>
      <c r="I25" s="54">
        <v>10.72386</v>
      </c>
      <c r="J25" s="1"/>
      <c r="K25" s="1"/>
    </row>
    <row r="26" spans="1:11" ht="12.75" customHeight="1" thickBot="1">
      <c r="A26" s="281"/>
      <c r="B26" s="16" t="s">
        <v>30</v>
      </c>
      <c r="C26" s="17"/>
      <c r="E26" s="145">
        <v>1</v>
      </c>
      <c r="F26" s="48"/>
      <c r="G26" s="145">
        <v>0.3486</v>
      </c>
      <c r="H26" s="48"/>
      <c r="I26" s="54">
        <v>0.14364</v>
      </c>
      <c r="J26" s="1"/>
      <c r="K26" s="1"/>
    </row>
    <row r="27" spans="1:11" ht="12.75" customHeight="1" thickBot="1">
      <c r="A27" s="281"/>
      <c r="B27" s="16" t="s">
        <v>31</v>
      </c>
      <c r="C27" s="17"/>
      <c r="E27" s="145">
        <v>1</v>
      </c>
      <c r="F27" s="48"/>
      <c r="G27" s="145">
        <v>3.25</v>
      </c>
      <c r="H27" s="48"/>
      <c r="I27" s="54">
        <v>1.39698</v>
      </c>
      <c r="J27" s="1"/>
      <c r="K27" s="1"/>
    </row>
    <row r="28" spans="1:11" ht="12.75" customHeight="1" thickBot="1">
      <c r="A28" s="281"/>
      <c r="B28" s="16" t="s">
        <v>32</v>
      </c>
      <c r="C28" s="17"/>
      <c r="E28" s="145">
        <v>7.2</v>
      </c>
      <c r="F28" s="48"/>
      <c r="G28" s="145">
        <v>2.73</v>
      </c>
      <c r="H28" s="48"/>
      <c r="I28" s="54">
        <v>2.73</v>
      </c>
      <c r="J28" s="1"/>
      <c r="K28" s="1"/>
    </row>
    <row r="29" spans="1:11" ht="12.75" customHeight="1" thickBot="1">
      <c r="A29" s="281"/>
      <c r="B29" s="16" t="s">
        <v>39</v>
      </c>
      <c r="C29" s="17"/>
      <c r="E29" s="145"/>
      <c r="F29" s="48"/>
      <c r="G29" s="145">
        <v>3.65</v>
      </c>
      <c r="H29" s="48"/>
      <c r="I29" s="54">
        <v>3.65</v>
      </c>
      <c r="J29" s="1"/>
      <c r="K29" s="1"/>
    </row>
    <row r="30" spans="1:11" ht="12.75" customHeight="1" thickBot="1">
      <c r="A30" s="282"/>
      <c r="B30" s="16" t="s">
        <v>33</v>
      </c>
      <c r="C30" s="17"/>
      <c r="E30" s="148">
        <v>30438.780000000002</v>
      </c>
      <c r="F30" s="48"/>
      <c r="G30" s="145">
        <v>160000</v>
      </c>
      <c r="H30" s="48"/>
      <c r="I30" s="54">
        <v>155566</v>
      </c>
      <c r="J30" s="1"/>
      <c r="K30" s="1"/>
    </row>
    <row r="31" spans="1:11" ht="12.75" customHeight="1" thickBot="1">
      <c r="A31" s="1"/>
      <c r="B31" s="1"/>
      <c r="C31" s="1"/>
      <c r="E31" s="48"/>
      <c r="F31" s="48"/>
      <c r="G31" s="48"/>
      <c r="H31" s="48"/>
      <c r="I31" s="1"/>
      <c r="J31" s="1"/>
      <c r="K31" s="1"/>
    </row>
    <row r="32" spans="1:11" ht="12.75" customHeight="1" thickBot="1">
      <c r="A32" s="1"/>
      <c r="B32" s="1"/>
      <c r="C32" s="1"/>
      <c r="E32" s="174">
        <f>SUM(E25:E30)</f>
        <v>30467.980000000003</v>
      </c>
      <c r="F32" s="175"/>
      <c r="G32" s="174">
        <f>SUM(G25:G31)</f>
        <v>160026.2786</v>
      </c>
      <c r="H32" s="175"/>
      <c r="I32" s="176">
        <f>SUM(I25:I31)</f>
        <v>155584.64448</v>
      </c>
      <c r="J32" s="1"/>
      <c r="K32" s="1"/>
    </row>
    <row r="33" spans="1:11" ht="12.75" customHeight="1">
      <c r="A33" s="1"/>
      <c r="B33" s="1"/>
      <c r="C33" s="1"/>
      <c r="I33" s="63"/>
      <c r="J33" s="1"/>
      <c r="K33" s="1"/>
    </row>
    <row r="34" spans="1:11" ht="12.75" customHeight="1">
      <c r="A34" s="1"/>
      <c r="B34" s="1"/>
      <c r="C34" s="1"/>
      <c r="I34" s="66"/>
      <c r="J34" s="1"/>
      <c r="K34" s="1"/>
    </row>
    <row r="35" ht="12.75" customHeight="1"/>
  </sheetData>
  <sheetProtection/>
  <mergeCells count="5">
    <mergeCell ref="A3:D3"/>
    <mergeCell ref="A5:A10"/>
    <mergeCell ref="B6:B7"/>
    <mergeCell ref="A11:A13"/>
    <mergeCell ref="A20:A30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N13" sqref="N13"/>
    </sheetView>
  </sheetViews>
  <sheetFormatPr defaultColWidth="9.140625" defaultRowHeight="12.75"/>
  <cols>
    <col min="2" max="2" width="25.57421875" style="0" bestFit="1" customWidth="1"/>
    <col min="3" max="3" width="31.140625" style="0" bestFit="1" customWidth="1"/>
    <col min="4" max="4" width="9.7109375" style="0" hidden="1" customWidth="1"/>
    <col min="5" max="5" width="9.7109375" style="0" customWidth="1"/>
    <col min="6" max="6" width="9.7109375" style="0" hidden="1" customWidth="1"/>
    <col min="7" max="8" width="9.7109375" style="0" customWidth="1"/>
    <col min="9" max="9" width="9.7109375" style="0" hidden="1" customWidth="1"/>
    <col min="10" max="10" width="9.7109375" style="0" customWidth="1"/>
    <col min="11" max="13" width="9.140625" style="0" customWidth="1"/>
  </cols>
  <sheetData>
    <row r="1" spans="1:15" ht="21" customHeight="1">
      <c r="A1" s="168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>
        <v>2008</v>
      </c>
      <c r="F2" s="1"/>
      <c r="G2" s="1">
        <v>2009</v>
      </c>
      <c r="H2" s="1">
        <v>2009</v>
      </c>
      <c r="I2" s="1"/>
      <c r="J2" s="1">
        <v>2010</v>
      </c>
      <c r="K2" s="1">
        <v>2010</v>
      </c>
      <c r="L2" s="1">
        <v>2011</v>
      </c>
      <c r="M2" s="1">
        <v>2011</v>
      </c>
      <c r="N2" s="1">
        <v>2012</v>
      </c>
      <c r="O2" s="1"/>
    </row>
    <row r="3" spans="1:15" ht="18.75" thickBot="1">
      <c r="A3" s="270"/>
      <c r="B3" s="270"/>
      <c r="C3" s="270"/>
      <c r="D3" s="287"/>
      <c r="E3" s="139">
        <v>2008</v>
      </c>
      <c r="F3" s="90"/>
      <c r="G3" s="139" t="s">
        <v>69</v>
      </c>
      <c r="H3" s="139" t="s">
        <v>70</v>
      </c>
      <c r="I3" s="90"/>
      <c r="J3" s="139" t="s">
        <v>71</v>
      </c>
      <c r="K3" s="138" t="s">
        <v>72</v>
      </c>
      <c r="L3" s="138" t="s">
        <v>68</v>
      </c>
      <c r="M3" s="138" t="s">
        <v>67</v>
      </c>
      <c r="N3" s="32" t="s">
        <v>73</v>
      </c>
      <c r="O3" s="1"/>
    </row>
    <row r="4" spans="1:15" ht="18.75" thickBot="1">
      <c r="A4" s="90"/>
      <c r="B4" s="150"/>
      <c r="C4" s="151"/>
      <c r="D4" s="90"/>
      <c r="E4" s="158"/>
      <c r="F4" s="159"/>
      <c r="G4" s="159"/>
      <c r="H4" s="158"/>
      <c r="I4" s="159"/>
      <c r="J4" s="159"/>
      <c r="K4" s="160"/>
      <c r="L4" s="160"/>
      <c r="M4" s="160"/>
      <c r="N4" s="1"/>
      <c r="O4" s="1"/>
    </row>
    <row r="5" spans="1:15" ht="39" customHeight="1" thickBot="1">
      <c r="A5" s="271" t="s">
        <v>0</v>
      </c>
      <c r="B5" s="18" t="s">
        <v>1</v>
      </c>
      <c r="C5" s="19" t="s">
        <v>4</v>
      </c>
      <c r="D5" s="137"/>
      <c r="E5" s="140" t="s">
        <v>12</v>
      </c>
      <c r="F5" s="137"/>
      <c r="G5" s="140" t="s">
        <v>12</v>
      </c>
      <c r="H5" s="140" t="s">
        <v>12</v>
      </c>
      <c r="J5" s="140" t="s">
        <v>12</v>
      </c>
      <c r="K5" s="22" t="s">
        <v>12</v>
      </c>
      <c r="L5" s="22" t="s">
        <v>12</v>
      </c>
      <c r="M5" s="22" t="s">
        <v>12</v>
      </c>
      <c r="N5" s="22" t="s">
        <v>12</v>
      </c>
      <c r="O5" s="80"/>
    </row>
    <row r="6" spans="1:15" ht="12.75" customHeight="1" thickBot="1">
      <c r="A6" s="272"/>
      <c r="B6" s="274" t="s">
        <v>2</v>
      </c>
      <c r="C6" s="9" t="s">
        <v>3</v>
      </c>
      <c r="E6" s="149">
        <v>15.5</v>
      </c>
      <c r="F6" s="161"/>
      <c r="G6" s="149">
        <v>15.5</v>
      </c>
      <c r="H6" s="149">
        <v>18</v>
      </c>
      <c r="I6" s="161"/>
      <c r="J6" s="149">
        <v>18</v>
      </c>
      <c r="K6" s="177">
        <v>14.1</v>
      </c>
      <c r="L6" s="177">
        <v>14.1</v>
      </c>
      <c r="M6" s="177">
        <v>16.2</v>
      </c>
      <c r="N6" s="177">
        <v>8.4</v>
      </c>
      <c r="O6" s="63"/>
    </row>
    <row r="7" spans="1:15" ht="12.75" customHeight="1" thickBot="1">
      <c r="A7" s="272"/>
      <c r="B7" s="275"/>
      <c r="C7" s="43" t="s">
        <v>78</v>
      </c>
      <c r="E7" s="149">
        <v>290.5</v>
      </c>
      <c r="F7" s="161"/>
      <c r="G7" s="149">
        <v>290.5</v>
      </c>
      <c r="H7" s="149">
        <v>141.5</v>
      </c>
      <c r="I7" s="161"/>
      <c r="J7" s="149">
        <v>141.5</v>
      </c>
      <c r="K7" s="178">
        <v>109.4</v>
      </c>
      <c r="L7" s="177">
        <v>91.9</v>
      </c>
      <c r="M7" s="177">
        <v>54.2</v>
      </c>
      <c r="N7" s="177">
        <v>182.2</v>
      </c>
      <c r="O7" s="63"/>
    </row>
    <row r="8" spans="1:15" ht="12.75" customHeight="1">
      <c r="A8" s="272"/>
      <c r="B8" s="23" t="s">
        <v>5</v>
      </c>
      <c r="C8" s="188" t="s">
        <v>64</v>
      </c>
      <c r="E8" s="184">
        <v>365.5</v>
      </c>
      <c r="F8" s="161"/>
      <c r="G8" s="184">
        <v>365.5</v>
      </c>
      <c r="H8" s="184">
        <v>341.5</v>
      </c>
      <c r="I8" s="161"/>
      <c r="J8" s="184">
        <v>341.5</v>
      </c>
      <c r="K8" s="179">
        <v>314.2</v>
      </c>
      <c r="L8" s="179">
        <v>326.5</v>
      </c>
      <c r="M8" s="179">
        <v>339.8</v>
      </c>
      <c r="N8" s="179">
        <v>348.2</v>
      </c>
      <c r="O8" s="63"/>
    </row>
    <row r="9" spans="1:15" ht="12.75" customHeight="1">
      <c r="A9" s="272"/>
      <c r="B9" s="5" t="s">
        <v>63</v>
      </c>
      <c r="C9" s="5" t="s">
        <v>61</v>
      </c>
      <c r="E9" s="185">
        <v>10.5</v>
      </c>
      <c r="G9" s="185">
        <v>10.5</v>
      </c>
      <c r="H9" s="185">
        <v>20.5</v>
      </c>
      <c r="J9" s="185">
        <v>20.5</v>
      </c>
      <c r="K9" s="55">
        <v>23.5</v>
      </c>
      <c r="L9" s="55">
        <v>23.1</v>
      </c>
      <c r="M9" s="55">
        <v>27</v>
      </c>
      <c r="N9" s="55">
        <v>18.8</v>
      </c>
      <c r="O9" s="63"/>
    </row>
    <row r="10" spans="1:15" ht="12.75" customHeight="1" thickBot="1">
      <c r="A10" s="272"/>
      <c r="B10" s="165"/>
      <c r="C10" s="189" t="s">
        <v>62</v>
      </c>
      <c r="E10" s="148">
        <v>7.5</v>
      </c>
      <c r="F10" s="183">
        <f>SUM(E8:E10)</f>
        <v>383.5</v>
      </c>
      <c r="G10" s="148">
        <v>7.5</v>
      </c>
      <c r="H10" s="186">
        <v>4.5</v>
      </c>
      <c r="I10" s="155">
        <f>SUM(H8:H10)</f>
        <v>366.5</v>
      </c>
      <c r="J10" s="186">
        <v>4.5</v>
      </c>
      <c r="K10" s="55">
        <v>4.2</v>
      </c>
      <c r="L10" s="182">
        <v>4.1</v>
      </c>
      <c r="M10" s="182">
        <v>1.1</v>
      </c>
      <c r="N10" s="182">
        <v>0</v>
      </c>
      <c r="O10" s="63"/>
    </row>
    <row r="11" spans="1:15" ht="12.75" customHeight="1" thickBot="1">
      <c r="A11" s="277" t="s">
        <v>8</v>
      </c>
      <c r="B11" s="25" t="s">
        <v>9</v>
      </c>
      <c r="C11" s="25" t="s">
        <v>40</v>
      </c>
      <c r="E11" s="149">
        <v>10.5</v>
      </c>
      <c r="G11" s="149">
        <v>10.5</v>
      </c>
      <c r="H11" s="149">
        <v>11</v>
      </c>
      <c r="J11" s="149">
        <v>11</v>
      </c>
      <c r="K11" s="56">
        <v>0.3</v>
      </c>
      <c r="L11" s="54">
        <v>2.2</v>
      </c>
      <c r="M11" s="54">
        <v>0</v>
      </c>
      <c r="N11" s="54">
        <v>0</v>
      </c>
      <c r="O11" s="63"/>
    </row>
    <row r="12" spans="1:15" ht="12.75" customHeight="1" thickBot="1">
      <c r="A12" s="278"/>
      <c r="B12" s="7" t="s">
        <v>11</v>
      </c>
      <c r="C12" s="8" t="s">
        <v>79</v>
      </c>
      <c r="E12" s="149">
        <v>20.5</v>
      </c>
      <c r="G12" s="149">
        <v>20.5</v>
      </c>
      <c r="H12" s="149">
        <v>16.5</v>
      </c>
      <c r="J12" s="149">
        <v>16.5</v>
      </c>
      <c r="K12" s="56">
        <v>15.4</v>
      </c>
      <c r="L12" s="54">
        <v>13.5</v>
      </c>
      <c r="M12" s="54">
        <v>7.2</v>
      </c>
      <c r="N12" s="54">
        <v>9</v>
      </c>
      <c r="O12" s="63"/>
    </row>
    <row r="13" spans="1:15" ht="12.75" customHeight="1" thickBot="1">
      <c r="A13" s="279"/>
      <c r="B13" s="12" t="s">
        <v>10</v>
      </c>
      <c r="C13" s="12" t="s">
        <v>16</v>
      </c>
      <c r="E13" s="149">
        <v>37</v>
      </c>
      <c r="G13" s="149">
        <v>37</v>
      </c>
      <c r="H13" s="149">
        <v>32.5</v>
      </c>
      <c r="J13" s="149">
        <v>32.5</v>
      </c>
      <c r="K13" s="54">
        <v>27.4</v>
      </c>
      <c r="L13" s="54">
        <v>23.3</v>
      </c>
      <c r="M13" s="54">
        <v>21</v>
      </c>
      <c r="N13" s="54">
        <v>20.2</v>
      </c>
      <c r="O13" s="63"/>
    </row>
    <row r="14" spans="1:15" ht="12.75" customHeight="1" thickBot="1">
      <c r="A14" s="27"/>
      <c r="B14" s="27"/>
      <c r="C14" s="27"/>
      <c r="E14" s="48"/>
      <c r="H14" s="28"/>
      <c r="K14" s="29"/>
      <c r="L14" s="29"/>
      <c r="M14" s="29"/>
      <c r="N14" s="29"/>
      <c r="O14" s="63"/>
    </row>
    <row r="15" spans="1:15" ht="12.75" customHeight="1" thickBot="1">
      <c r="A15" s="27"/>
      <c r="B15" s="27"/>
      <c r="C15" s="187" t="s">
        <v>74</v>
      </c>
      <c r="E15" s="170">
        <f>SUM(E6:E14)</f>
        <v>757.5</v>
      </c>
      <c r="F15" s="170">
        <f aca="true" t="shared" si="0" ref="F15:K15">SUM(F6:F14)</f>
        <v>383.5</v>
      </c>
      <c r="G15" s="170">
        <f t="shared" si="0"/>
        <v>757.5</v>
      </c>
      <c r="H15" s="170">
        <f t="shared" si="0"/>
        <v>586</v>
      </c>
      <c r="I15" s="170">
        <f t="shared" si="0"/>
        <v>366.5</v>
      </c>
      <c r="J15" s="170">
        <f t="shared" si="0"/>
        <v>586</v>
      </c>
      <c r="K15" s="170">
        <f t="shared" si="0"/>
        <v>508.49999999999994</v>
      </c>
      <c r="L15" s="170">
        <f>SUM(L6:L14)</f>
        <v>498.70000000000005</v>
      </c>
      <c r="M15" s="170">
        <f>SUM(M6:M14)</f>
        <v>466.50000000000006</v>
      </c>
      <c r="N15" s="170">
        <f>SUM(N6:N13)</f>
        <v>586.8</v>
      </c>
      <c r="O15" s="63"/>
    </row>
    <row r="16" spans="1:15" ht="12.75" customHeight="1">
      <c r="A16" s="27"/>
      <c r="B16" s="27"/>
      <c r="C16" s="187" t="s">
        <v>75</v>
      </c>
      <c r="E16" s="153">
        <v>1</v>
      </c>
      <c r="G16" s="153">
        <v>1</v>
      </c>
      <c r="H16" s="153">
        <f>(H15/E15)*100%</f>
        <v>0.7735973597359735</v>
      </c>
      <c r="I16" s="153">
        <f>(I15/F15)*100%</f>
        <v>0.9556714471968709</v>
      </c>
      <c r="J16" s="153">
        <f>(J15/E15)*100%</f>
        <v>0.7735973597359735</v>
      </c>
      <c r="K16" s="153">
        <f>(K15/E15)*100%</f>
        <v>0.6712871287128712</v>
      </c>
      <c r="L16" s="153">
        <f>(L15/E15)*100%</f>
        <v>0.6583498349834984</v>
      </c>
      <c r="M16" s="153">
        <f>(M15/E15)*100%</f>
        <v>0.6158415841584159</v>
      </c>
      <c r="N16" s="153">
        <f>(N15/E15)*100%</f>
        <v>0.7746534653465346</v>
      </c>
      <c r="O16" s="63"/>
    </row>
    <row r="17" spans="1:15" ht="12.75" customHeight="1">
      <c r="A17" s="27"/>
      <c r="B17" s="27"/>
      <c r="C17" s="187" t="s">
        <v>77</v>
      </c>
      <c r="E17" s="180">
        <v>22990299</v>
      </c>
      <c r="F17" s="180"/>
      <c r="G17" s="180">
        <v>25316535</v>
      </c>
      <c r="H17" s="180">
        <v>18718630</v>
      </c>
      <c r="I17" s="180"/>
      <c r="J17" s="180">
        <v>17920116</v>
      </c>
      <c r="K17" s="180">
        <v>16427823</v>
      </c>
      <c r="L17" s="180">
        <v>24672288</v>
      </c>
      <c r="M17" s="180">
        <v>18387550</v>
      </c>
      <c r="N17" s="1">
        <v>18620281</v>
      </c>
      <c r="O17" s="1"/>
    </row>
    <row r="18" spans="1:15" ht="12.75" customHeight="1">
      <c r="A18" s="27"/>
      <c r="B18" s="27"/>
      <c r="C18" s="187" t="s">
        <v>76</v>
      </c>
      <c r="E18" s="48">
        <f>(E15/E17)*1000000</f>
        <v>32.948679788810054</v>
      </c>
      <c r="F18" s="48" t="e">
        <f aca="true" t="shared" si="1" ref="F18:N18">(F15/F17)*1000000</f>
        <v>#DIV/0!</v>
      </c>
      <c r="G18" s="48">
        <f t="shared" si="1"/>
        <v>29.921156271977978</v>
      </c>
      <c r="H18" s="48">
        <f t="shared" si="1"/>
        <v>31.305709872998186</v>
      </c>
      <c r="I18" s="48" t="e">
        <f t="shared" si="1"/>
        <v>#DIV/0!</v>
      </c>
      <c r="J18" s="48">
        <f t="shared" si="1"/>
        <v>32.7006811786263</v>
      </c>
      <c r="K18" s="48">
        <f t="shared" si="1"/>
        <v>30.95358405066818</v>
      </c>
      <c r="L18" s="48">
        <f t="shared" si="1"/>
        <v>20.21296119759951</v>
      </c>
      <c r="M18" s="48">
        <f t="shared" si="1"/>
        <v>25.370427272801436</v>
      </c>
      <c r="N18" s="48">
        <f t="shared" si="1"/>
        <v>31.51402494946236</v>
      </c>
      <c r="O18" s="1"/>
    </row>
    <row r="19" spans="1:15" ht="12.75" customHeight="1">
      <c r="A19" s="27"/>
      <c r="B19" s="27"/>
      <c r="C19" s="27"/>
      <c r="E19" s="153"/>
      <c r="H19" s="153"/>
      <c r="I19" s="153"/>
      <c r="J19" s="153"/>
      <c r="K19" s="153"/>
      <c r="L19" s="153"/>
      <c r="M19" s="153"/>
      <c r="N19" s="1"/>
      <c r="O19" s="1"/>
    </row>
    <row r="20" spans="1:15" ht="12.75" customHeight="1">
      <c r="A20" s="27"/>
      <c r="B20" s="27"/>
      <c r="C20" s="27"/>
      <c r="E20" s="153"/>
      <c r="H20" s="153"/>
      <c r="I20" s="153"/>
      <c r="J20" s="153"/>
      <c r="K20" s="153"/>
      <c r="L20" s="153"/>
      <c r="M20" s="153"/>
      <c r="N20" s="1"/>
      <c r="O20" s="1"/>
    </row>
    <row r="21" spans="1:15" ht="12.75" customHeight="1" thickBot="1">
      <c r="A21" s="27"/>
      <c r="B21" s="27"/>
      <c r="C21" s="27"/>
      <c r="K21" s="31"/>
      <c r="L21" s="31"/>
      <c r="M21" s="31"/>
      <c r="N21" s="1"/>
      <c r="O21" s="1"/>
    </row>
    <row r="22" spans="1:15" ht="12.75" customHeight="1" thickBot="1">
      <c r="A22" s="280" t="s">
        <v>26</v>
      </c>
      <c r="B22" s="18" t="s">
        <v>1</v>
      </c>
      <c r="C22" s="19" t="s">
        <v>4</v>
      </c>
      <c r="E22" s="141" t="s">
        <v>12</v>
      </c>
      <c r="H22" s="141" t="s">
        <v>12</v>
      </c>
      <c r="K22" s="22" t="s">
        <v>12</v>
      </c>
      <c r="L22" s="69"/>
      <c r="M22" s="69"/>
      <c r="N22" s="63"/>
      <c r="O22" s="1"/>
    </row>
    <row r="23" spans="1:15" ht="12.75" customHeight="1" thickBot="1">
      <c r="A23" s="281"/>
      <c r="B23" s="14" t="s">
        <v>27</v>
      </c>
      <c r="C23" s="15"/>
      <c r="E23" s="149" t="s">
        <v>42</v>
      </c>
      <c r="H23" s="149" t="s">
        <v>42</v>
      </c>
      <c r="K23" s="56" t="s">
        <v>42</v>
      </c>
      <c r="L23" s="114"/>
      <c r="M23" s="114"/>
      <c r="N23" s="1"/>
      <c r="O23" s="1"/>
    </row>
    <row r="24" spans="1:15" ht="12.75" customHeight="1" thickBot="1">
      <c r="A24" s="281"/>
      <c r="B24" s="16" t="s">
        <v>28</v>
      </c>
      <c r="C24" s="17"/>
      <c r="E24" s="149" t="s">
        <v>42</v>
      </c>
      <c r="H24" s="149" t="s">
        <v>42</v>
      </c>
      <c r="K24" s="54" t="s">
        <v>42</v>
      </c>
      <c r="L24" s="114"/>
      <c r="M24" s="114"/>
      <c r="N24" s="1"/>
      <c r="O24" s="1"/>
    </row>
    <row r="25" spans="1:15" ht="12.75" customHeight="1" thickBot="1">
      <c r="A25" s="281"/>
      <c r="B25" s="16" t="s">
        <v>38</v>
      </c>
      <c r="C25" s="17"/>
      <c r="E25" s="149" t="s">
        <v>42</v>
      </c>
      <c r="H25" s="149" t="s">
        <v>42</v>
      </c>
      <c r="K25" s="54" t="s">
        <v>42</v>
      </c>
      <c r="L25" s="114"/>
      <c r="M25" s="114"/>
      <c r="N25" s="1"/>
      <c r="O25" s="1"/>
    </row>
    <row r="26" spans="1:15" ht="12.75" customHeight="1" thickBot="1">
      <c r="A26" s="281"/>
      <c r="B26" s="16" t="s">
        <v>29</v>
      </c>
      <c r="C26" s="17"/>
      <c r="E26" s="149" t="s">
        <v>42</v>
      </c>
      <c r="H26" s="149" t="s">
        <v>42</v>
      </c>
      <c r="K26" s="54" t="s">
        <v>42</v>
      </c>
      <c r="L26" s="114"/>
      <c r="M26" s="114"/>
      <c r="N26" s="1"/>
      <c r="O26" s="1"/>
    </row>
    <row r="27" spans="1:15" ht="12.75" customHeight="1" thickBot="1">
      <c r="A27" s="281"/>
      <c r="B27" s="16" t="s">
        <v>57</v>
      </c>
      <c r="C27" s="17"/>
      <c r="E27" s="149">
        <v>20</v>
      </c>
      <c r="H27" s="149">
        <v>16.3</v>
      </c>
      <c r="K27" s="54">
        <v>10.72386</v>
      </c>
      <c r="L27" s="114"/>
      <c r="M27" s="114"/>
      <c r="N27" s="1"/>
      <c r="O27" s="1"/>
    </row>
    <row r="28" spans="1:15" ht="12.75" customHeight="1" thickBot="1">
      <c r="A28" s="281"/>
      <c r="B28" s="16" t="s">
        <v>30</v>
      </c>
      <c r="C28" s="17"/>
      <c r="E28" s="145">
        <v>1</v>
      </c>
      <c r="F28" s="48"/>
      <c r="G28" s="48"/>
      <c r="H28" s="145">
        <v>0.3486</v>
      </c>
      <c r="I28" s="48"/>
      <c r="J28" s="48"/>
      <c r="K28" s="54">
        <v>0.14364</v>
      </c>
      <c r="L28" s="114"/>
      <c r="M28" s="114"/>
      <c r="N28" s="1"/>
      <c r="O28" s="1"/>
    </row>
    <row r="29" spans="1:15" ht="12.75" customHeight="1" thickBot="1">
      <c r="A29" s="281"/>
      <c r="B29" s="16" t="s">
        <v>31</v>
      </c>
      <c r="C29" s="17"/>
      <c r="E29" s="145">
        <v>1</v>
      </c>
      <c r="F29" s="48"/>
      <c r="G29" s="48"/>
      <c r="H29" s="145">
        <v>3.25</v>
      </c>
      <c r="I29" s="48"/>
      <c r="J29" s="48"/>
      <c r="K29" s="54">
        <v>1.39698</v>
      </c>
      <c r="L29" s="114"/>
      <c r="M29" s="114"/>
      <c r="N29" s="1"/>
      <c r="O29" s="1"/>
    </row>
    <row r="30" spans="1:15" ht="12.75" customHeight="1" thickBot="1">
      <c r="A30" s="281"/>
      <c r="B30" s="16" t="s">
        <v>32</v>
      </c>
      <c r="C30" s="17"/>
      <c r="E30" s="145">
        <v>7.2</v>
      </c>
      <c r="F30" s="48"/>
      <c r="G30" s="48"/>
      <c r="H30" s="145">
        <v>2.73</v>
      </c>
      <c r="I30" s="48"/>
      <c r="J30" s="48"/>
      <c r="K30" s="54">
        <v>2.73</v>
      </c>
      <c r="L30" s="114"/>
      <c r="M30" s="114"/>
      <c r="N30" s="1"/>
      <c r="O30" s="1"/>
    </row>
    <row r="31" spans="1:15" ht="12.75" customHeight="1" thickBot="1">
      <c r="A31" s="281"/>
      <c r="B31" s="16" t="s">
        <v>39</v>
      </c>
      <c r="C31" s="17"/>
      <c r="E31" s="145"/>
      <c r="F31" s="48"/>
      <c r="G31" s="48"/>
      <c r="H31" s="145">
        <v>3.65</v>
      </c>
      <c r="I31" s="48"/>
      <c r="J31" s="48"/>
      <c r="K31" s="54">
        <v>3.65</v>
      </c>
      <c r="L31" s="114"/>
      <c r="M31" s="114"/>
      <c r="N31" s="1"/>
      <c r="O31" s="1"/>
    </row>
    <row r="32" spans="1:15" ht="12.75" customHeight="1" thickBot="1">
      <c r="A32" s="282"/>
      <c r="B32" s="16" t="s">
        <v>33</v>
      </c>
      <c r="C32" s="17"/>
      <c r="E32" s="148">
        <v>30438.780000000002</v>
      </c>
      <c r="F32" s="48"/>
      <c r="G32" s="48"/>
      <c r="H32" s="145">
        <v>160000</v>
      </c>
      <c r="I32" s="48"/>
      <c r="J32" s="48"/>
      <c r="K32" s="54">
        <v>155566</v>
      </c>
      <c r="L32" s="114"/>
      <c r="M32" s="114"/>
      <c r="N32" s="1"/>
      <c r="O32" s="1"/>
    </row>
    <row r="33" spans="1:15" ht="12.75" customHeight="1" thickBot="1">
      <c r="A33" s="1"/>
      <c r="B33" s="1"/>
      <c r="C33" s="1"/>
      <c r="E33" s="48"/>
      <c r="F33" s="48"/>
      <c r="G33" s="48"/>
      <c r="H33" s="48"/>
      <c r="I33" s="48"/>
      <c r="J33" s="48"/>
      <c r="K33" s="1"/>
      <c r="L33" s="39"/>
      <c r="M33" s="39"/>
      <c r="N33" s="1"/>
      <c r="O33" s="1"/>
    </row>
    <row r="34" spans="1:15" ht="12.75" customHeight="1" thickBot="1">
      <c r="A34" s="1"/>
      <c r="B34" s="1"/>
      <c r="C34" s="1"/>
      <c r="E34" s="174">
        <f>SUM(E27:E32)</f>
        <v>30467.980000000003</v>
      </c>
      <c r="F34" s="175"/>
      <c r="G34" s="175"/>
      <c r="H34" s="174">
        <f>SUM(H27:H33)</f>
        <v>160026.2786</v>
      </c>
      <c r="I34" s="175"/>
      <c r="J34" s="175"/>
      <c r="K34" s="181">
        <f>SUM(K27:K33)</f>
        <v>155584.64448</v>
      </c>
      <c r="L34" s="195"/>
      <c r="M34" s="195"/>
      <c r="N34" s="1"/>
      <c r="O34" s="1"/>
    </row>
    <row r="35" spans="1:15" ht="12.75" customHeight="1">
      <c r="A35" s="1"/>
      <c r="B35" s="1"/>
      <c r="C35" s="1"/>
      <c r="K35" s="63"/>
      <c r="L35" s="63"/>
      <c r="M35" s="63"/>
      <c r="N35" s="1"/>
      <c r="O35" s="1"/>
    </row>
    <row r="36" spans="1:16" ht="12.75" customHeight="1">
      <c r="A36" s="1"/>
      <c r="B36" s="1"/>
      <c r="C36" s="1"/>
      <c r="K36" s="66"/>
      <c r="L36" s="66"/>
      <c r="M36" s="66"/>
      <c r="N36" s="1"/>
      <c r="O36" s="1"/>
      <c r="P36" s="196"/>
    </row>
    <row r="37" ht="12.75" customHeight="1"/>
  </sheetData>
  <sheetProtection/>
  <mergeCells count="5">
    <mergeCell ref="A3:D3"/>
    <mergeCell ref="A5:A10"/>
    <mergeCell ref="B6:B7"/>
    <mergeCell ref="A11:A13"/>
    <mergeCell ref="A22:A32"/>
  </mergeCells>
  <printOptions/>
  <pageMargins left="0.7" right="0.7" top="0.75" bottom="0.75" header="0.3" footer="0.3"/>
  <pageSetup fitToHeight="1" fitToWidth="1" horizontalDpi="600" verticalDpi="600" orientation="landscape" paperSize="8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65536"/>
  <sheetViews>
    <sheetView zoomScalePageLayoutView="0" workbookViewId="0" topLeftCell="C1">
      <selection activeCell="T14" sqref="T14"/>
    </sheetView>
  </sheetViews>
  <sheetFormatPr defaultColWidth="9.140625" defaultRowHeight="12.75"/>
  <cols>
    <col min="2" max="2" width="25.57421875" style="0" bestFit="1" customWidth="1"/>
    <col min="3" max="3" width="31.140625" style="0" bestFit="1" customWidth="1"/>
    <col min="4" max="4" width="9.7109375" style="0" hidden="1" customWidth="1"/>
    <col min="5" max="5" width="9.7109375" style="0" customWidth="1"/>
    <col min="6" max="6" width="9.7109375" style="0" hidden="1" customWidth="1"/>
    <col min="7" max="8" width="9.7109375" style="0" customWidth="1"/>
    <col min="9" max="9" width="9.7109375" style="0" hidden="1" customWidth="1"/>
    <col min="10" max="10" width="9.7109375" style="0" customWidth="1"/>
    <col min="11" max="13" width="9.140625" style="0" customWidth="1"/>
    <col min="20" max="20" width="9.28125" style="0" bestFit="1" customWidth="1"/>
    <col min="21" max="21" width="15.57421875" style="0" bestFit="1" customWidth="1"/>
    <col min="26" max="26" width="10.57421875" style="0" bestFit="1" customWidth="1"/>
  </cols>
  <sheetData>
    <row r="1" spans="1:15" ht="21" customHeight="1">
      <c r="A1" s="168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87"/>
      <c r="B3" s="287"/>
      <c r="C3" s="287"/>
      <c r="D3" s="287"/>
      <c r="O3" s="1"/>
    </row>
    <row r="4" spans="1:20" ht="18.75" thickBot="1">
      <c r="A4" s="90"/>
      <c r="B4" s="150"/>
      <c r="C4" s="151"/>
      <c r="D4" s="90"/>
      <c r="E4" s="139" t="s">
        <v>81</v>
      </c>
      <c r="F4" s="90"/>
      <c r="G4" s="139" t="s">
        <v>69</v>
      </c>
      <c r="H4" s="139" t="s">
        <v>70</v>
      </c>
      <c r="I4" s="90"/>
      <c r="J4" s="139" t="s">
        <v>71</v>
      </c>
      <c r="K4" s="138" t="s">
        <v>72</v>
      </c>
      <c r="L4" s="138" t="s">
        <v>68</v>
      </c>
      <c r="M4" s="138" t="s">
        <v>67</v>
      </c>
      <c r="N4" s="32" t="s">
        <v>73</v>
      </c>
      <c r="O4" s="32" t="s">
        <v>83</v>
      </c>
      <c r="P4" s="138" t="s">
        <v>84</v>
      </c>
      <c r="Q4" s="138" t="s">
        <v>85</v>
      </c>
      <c r="R4" s="138" t="s">
        <v>103</v>
      </c>
      <c r="S4" s="138" t="s">
        <v>104</v>
      </c>
      <c r="T4" s="138" t="s">
        <v>105</v>
      </c>
    </row>
    <row r="5" spans="1:25" ht="39" customHeight="1" thickBot="1">
      <c r="A5" s="271" t="s">
        <v>0</v>
      </c>
      <c r="B5" s="18" t="s">
        <v>1</v>
      </c>
      <c r="C5" s="19" t="s">
        <v>4</v>
      </c>
      <c r="D5" s="137"/>
      <c r="E5" s="201" t="s">
        <v>12</v>
      </c>
      <c r="F5" s="137"/>
      <c r="G5" s="201" t="s">
        <v>12</v>
      </c>
      <c r="H5" s="201" t="s">
        <v>12</v>
      </c>
      <c r="J5" s="201" t="s">
        <v>12</v>
      </c>
      <c r="K5" s="200" t="s">
        <v>12</v>
      </c>
      <c r="L5" s="200" t="s">
        <v>12</v>
      </c>
      <c r="M5" s="200" t="s">
        <v>12</v>
      </c>
      <c r="N5" s="200" t="s">
        <v>12</v>
      </c>
      <c r="O5" s="200" t="s">
        <v>12</v>
      </c>
      <c r="P5" s="200" t="s">
        <v>12</v>
      </c>
      <c r="Q5" s="200" t="s">
        <v>12</v>
      </c>
      <c r="R5" s="200" t="s">
        <v>12</v>
      </c>
      <c r="S5" s="228" t="s">
        <v>12</v>
      </c>
      <c r="T5" s="228" t="s">
        <v>12</v>
      </c>
      <c r="X5" s="214" t="s">
        <v>81</v>
      </c>
      <c r="Y5" s="214" t="s">
        <v>84</v>
      </c>
    </row>
    <row r="6" spans="1:25" ht="12.75" customHeight="1" thickBot="1">
      <c r="A6" s="272"/>
      <c r="B6" s="274" t="s">
        <v>2</v>
      </c>
      <c r="C6" s="9" t="s">
        <v>82</v>
      </c>
      <c r="E6" s="202">
        <v>15.5</v>
      </c>
      <c r="F6" s="202"/>
      <c r="G6" s="202">
        <v>15.5</v>
      </c>
      <c r="H6" s="202">
        <v>18</v>
      </c>
      <c r="I6" s="202"/>
      <c r="J6" s="202">
        <v>18</v>
      </c>
      <c r="K6" s="203">
        <v>14.1</v>
      </c>
      <c r="L6" s="203">
        <v>14.1</v>
      </c>
      <c r="M6" s="203">
        <v>18.3</v>
      </c>
      <c r="N6" s="203">
        <v>8.4</v>
      </c>
      <c r="O6" s="208">
        <v>8.04095</v>
      </c>
      <c r="P6" s="209">
        <v>7.08465</v>
      </c>
      <c r="Q6" s="209">
        <v>5.40565</v>
      </c>
      <c r="R6" s="209">
        <v>5.2</v>
      </c>
      <c r="S6" s="209">
        <v>4.6</v>
      </c>
      <c r="T6" s="209">
        <v>4.9</v>
      </c>
      <c r="U6" s="197">
        <f>T6/Q6*100-100</f>
        <v>-9.354101726896843</v>
      </c>
      <c r="V6" s="216"/>
      <c r="W6" s="215" t="s">
        <v>86</v>
      </c>
      <c r="X6">
        <f>SUM(E6:G10)</f>
        <v>1762.5</v>
      </c>
      <c r="Y6" s="197">
        <f>SUM(O6:P10)</f>
        <v>830.3746600000001</v>
      </c>
    </row>
    <row r="7" spans="1:25" ht="12.75" customHeight="1" thickBot="1">
      <c r="A7" s="272"/>
      <c r="B7" s="275"/>
      <c r="C7" s="43" t="s">
        <v>78</v>
      </c>
      <c r="E7" s="202">
        <v>290.5</v>
      </c>
      <c r="F7" s="202"/>
      <c r="G7" s="202">
        <v>290.5</v>
      </c>
      <c r="H7" s="202">
        <v>141.5</v>
      </c>
      <c r="I7" s="202"/>
      <c r="J7" s="202">
        <v>141.5</v>
      </c>
      <c r="K7" s="203">
        <v>109.4</v>
      </c>
      <c r="L7" s="203">
        <v>91.9</v>
      </c>
      <c r="M7" s="203">
        <v>52</v>
      </c>
      <c r="N7" s="203">
        <v>183.6</v>
      </c>
      <c r="O7" s="208">
        <v>106.85961</v>
      </c>
      <c r="P7" s="209">
        <v>42.09678</v>
      </c>
      <c r="Q7" s="212"/>
      <c r="R7" s="212"/>
      <c r="S7" s="212"/>
      <c r="T7" s="212"/>
      <c r="V7" s="216"/>
      <c r="W7" s="215" t="s">
        <v>87</v>
      </c>
      <c r="X7">
        <f>SUM(E11:G13)</f>
        <v>136</v>
      </c>
      <c r="Y7" s="197">
        <f>SUM(O11:P13)</f>
        <v>34.435590000000005</v>
      </c>
    </row>
    <row r="8" spans="1:21" ht="12.75" customHeight="1">
      <c r="A8" s="272"/>
      <c r="B8" s="23" t="s">
        <v>5</v>
      </c>
      <c r="C8" s="188" t="s">
        <v>64</v>
      </c>
      <c r="E8" s="202">
        <v>365.5</v>
      </c>
      <c r="F8" s="202"/>
      <c r="G8" s="202">
        <v>365.5</v>
      </c>
      <c r="H8" s="202">
        <v>341.5</v>
      </c>
      <c r="I8" s="202"/>
      <c r="J8" s="202">
        <v>341.5</v>
      </c>
      <c r="K8" s="203">
        <v>314.2</v>
      </c>
      <c r="L8" s="203">
        <v>326.5</v>
      </c>
      <c r="M8" s="203">
        <v>339.8</v>
      </c>
      <c r="N8" s="203">
        <v>348.2</v>
      </c>
      <c r="O8" s="208">
        <v>338.74302</v>
      </c>
      <c r="P8" s="209">
        <v>296.16345</v>
      </c>
      <c r="Q8" s="209">
        <v>69.20826</v>
      </c>
      <c r="R8" s="209">
        <v>56.6</v>
      </c>
      <c r="S8" s="209">
        <v>49</v>
      </c>
      <c r="T8" s="209">
        <v>50.9</v>
      </c>
      <c r="U8" s="197">
        <f>T8/Q8*100-100</f>
        <v>-26.453865477906817</v>
      </c>
    </row>
    <row r="9" spans="1:25" ht="12.75" customHeight="1">
      <c r="A9" s="272"/>
      <c r="B9" s="5" t="s">
        <v>63</v>
      </c>
      <c r="C9" s="5" t="s">
        <v>61</v>
      </c>
      <c r="E9" s="202">
        <v>10.5</v>
      </c>
      <c r="F9" s="204"/>
      <c r="G9" s="202">
        <v>10.5</v>
      </c>
      <c r="H9" s="202">
        <v>20.5</v>
      </c>
      <c r="I9" s="204"/>
      <c r="J9" s="202">
        <v>20.5</v>
      </c>
      <c r="K9" s="203">
        <v>23.5</v>
      </c>
      <c r="L9" s="203">
        <v>23.1</v>
      </c>
      <c r="M9" s="203">
        <v>27</v>
      </c>
      <c r="N9" s="203">
        <v>18.8</v>
      </c>
      <c r="O9" s="208">
        <v>15.65974</v>
      </c>
      <c r="P9" s="209">
        <v>15.72646</v>
      </c>
      <c r="Q9" s="209">
        <v>3.0163</v>
      </c>
      <c r="R9" s="209">
        <v>4</v>
      </c>
      <c r="S9" s="209">
        <v>5</v>
      </c>
      <c r="T9" s="209">
        <v>0</v>
      </c>
      <c r="U9" s="197">
        <f>T9/Q9*100-100</f>
        <v>-100</v>
      </c>
      <c r="W9" s="213" t="s">
        <v>88</v>
      </c>
      <c r="X9" s="219">
        <f>SUM(E17:G17)</f>
        <v>48306834</v>
      </c>
      <c r="Y9" s="218">
        <f>SUM(O17:P17)</f>
        <v>26164000</v>
      </c>
    </row>
    <row r="10" spans="1:21" ht="12.75" customHeight="1" thickBot="1">
      <c r="A10" s="272"/>
      <c r="B10" s="165"/>
      <c r="C10" s="189" t="s">
        <v>62</v>
      </c>
      <c r="E10" s="205">
        <v>7.5</v>
      </c>
      <c r="F10" s="205">
        <f>SUM(E8:E10)</f>
        <v>383.5</v>
      </c>
      <c r="G10" s="205">
        <v>7.5</v>
      </c>
      <c r="H10" s="206">
        <v>4.5</v>
      </c>
      <c r="I10" s="207">
        <f>SUM(H8:H10)</f>
        <v>366.5</v>
      </c>
      <c r="J10" s="206">
        <v>4.5</v>
      </c>
      <c r="K10" s="203">
        <v>4.2</v>
      </c>
      <c r="L10" s="203">
        <v>4.1</v>
      </c>
      <c r="M10" s="203">
        <v>1.1</v>
      </c>
      <c r="N10" s="203">
        <v>0</v>
      </c>
      <c r="O10" s="208">
        <v>0</v>
      </c>
      <c r="P10" s="210">
        <v>0</v>
      </c>
      <c r="Q10" s="210">
        <v>0</v>
      </c>
      <c r="R10" s="210">
        <v>0</v>
      </c>
      <c r="S10" s="210">
        <v>0</v>
      </c>
      <c r="T10" s="210">
        <v>0</v>
      </c>
      <c r="U10" s="197">
        <v>0</v>
      </c>
    </row>
    <row r="11" spans="1:28" ht="12.75" customHeight="1" thickBot="1">
      <c r="A11" s="277" t="s">
        <v>8</v>
      </c>
      <c r="B11" s="25" t="s">
        <v>9</v>
      </c>
      <c r="C11" s="25" t="s">
        <v>40</v>
      </c>
      <c r="E11" s="202">
        <v>10.5</v>
      </c>
      <c r="F11" s="204"/>
      <c r="G11" s="202">
        <v>10.5</v>
      </c>
      <c r="H11" s="202">
        <v>11</v>
      </c>
      <c r="I11" s="204"/>
      <c r="J11" s="202">
        <v>11</v>
      </c>
      <c r="K11" s="203">
        <v>0.3</v>
      </c>
      <c r="L11" s="203">
        <v>2.2</v>
      </c>
      <c r="M11" s="203">
        <v>0</v>
      </c>
      <c r="N11" s="203">
        <v>0</v>
      </c>
      <c r="O11" s="208">
        <v>0.3105</v>
      </c>
      <c r="P11" s="209">
        <v>0.3105</v>
      </c>
      <c r="Q11" s="209">
        <v>0</v>
      </c>
      <c r="R11" s="209">
        <v>0.6</v>
      </c>
      <c r="S11" s="209">
        <v>0.3</v>
      </c>
      <c r="T11" s="209">
        <v>0.3</v>
      </c>
      <c r="U11" s="197">
        <v>0</v>
      </c>
      <c r="W11" s="215" t="s">
        <v>89</v>
      </c>
      <c r="X11" s="48">
        <f>(X6/X9)*1000000</f>
        <v>36.485520868537975</v>
      </c>
      <c r="Y11" s="48">
        <f>(Y6/Y9)*1000000</f>
        <v>31.737297813789944</v>
      </c>
      <c r="Z11" s="213" t="s">
        <v>91</v>
      </c>
      <c r="AA11" s="217">
        <f>SUM(X11/Y11)*100-100</f>
        <v>14.961018680944264</v>
      </c>
      <c r="AB11" s="213" t="s">
        <v>92</v>
      </c>
    </row>
    <row r="12" spans="1:28" ht="12.75" customHeight="1" thickBot="1">
      <c r="A12" s="278"/>
      <c r="B12" s="7" t="s">
        <v>11</v>
      </c>
      <c r="C12" s="8" t="s">
        <v>79</v>
      </c>
      <c r="E12" s="202">
        <v>20.5</v>
      </c>
      <c r="F12" s="204"/>
      <c r="G12" s="202">
        <v>20.5</v>
      </c>
      <c r="H12" s="202">
        <v>16.5</v>
      </c>
      <c r="I12" s="204"/>
      <c r="J12" s="202">
        <v>16.5</v>
      </c>
      <c r="K12" s="203">
        <v>15.4</v>
      </c>
      <c r="L12" s="203">
        <v>13.5</v>
      </c>
      <c r="M12" s="203">
        <v>7.2</v>
      </c>
      <c r="N12" s="203">
        <v>2.6</v>
      </c>
      <c r="O12" s="208">
        <v>1.70898</v>
      </c>
      <c r="P12" s="209">
        <v>0.1</v>
      </c>
      <c r="Q12" s="221">
        <v>0.03</v>
      </c>
      <c r="R12" s="221">
        <v>3.92</v>
      </c>
      <c r="S12" s="221">
        <v>0</v>
      </c>
      <c r="T12" s="209">
        <v>0.03</v>
      </c>
      <c r="U12" s="197">
        <f>T12/Q12*100-100</f>
        <v>0</v>
      </c>
      <c r="W12" s="215" t="s">
        <v>90</v>
      </c>
      <c r="X12" s="220">
        <f>(X7/X9)*1000000</f>
        <v>2.815336645742505</v>
      </c>
      <c r="Y12" s="220">
        <f>(Y7/Y9)*1000000</f>
        <v>1.316143938235744</v>
      </c>
      <c r="Z12" s="213" t="s">
        <v>91</v>
      </c>
      <c r="AA12">
        <f>SUM(X12/Y12)*100-100</f>
        <v>113.90795975677167</v>
      </c>
      <c r="AB12" s="213" t="s">
        <v>92</v>
      </c>
    </row>
    <row r="13" spans="1:25" ht="12.75" customHeight="1" thickBot="1">
      <c r="A13" s="279"/>
      <c r="B13" s="12" t="s">
        <v>10</v>
      </c>
      <c r="C13" s="12" t="s">
        <v>16</v>
      </c>
      <c r="E13" s="202">
        <v>37</v>
      </c>
      <c r="F13" s="204"/>
      <c r="G13" s="202">
        <v>37</v>
      </c>
      <c r="H13" s="202">
        <v>32.5</v>
      </c>
      <c r="I13" s="204"/>
      <c r="J13" s="202">
        <v>32.5</v>
      </c>
      <c r="K13" s="203">
        <v>27.4</v>
      </c>
      <c r="L13" s="203">
        <v>23.3</v>
      </c>
      <c r="M13" s="203">
        <v>21</v>
      </c>
      <c r="N13" s="203">
        <v>20.2</v>
      </c>
      <c r="O13" s="208">
        <v>15.064595</v>
      </c>
      <c r="P13" s="209">
        <v>16.941015</v>
      </c>
      <c r="Q13" s="209">
        <v>15.062775</v>
      </c>
      <c r="R13" s="209">
        <v>11.7</v>
      </c>
      <c r="S13" s="209">
        <v>10.7</v>
      </c>
      <c r="T13" s="209">
        <v>12.4</v>
      </c>
      <c r="U13" s="197">
        <f>T13/Q13*100-100</f>
        <v>-17.677851524702447</v>
      </c>
      <c r="X13" s="48"/>
      <c r="Y13" s="48"/>
    </row>
    <row r="14" spans="1:16" ht="12.75" customHeight="1" thickBot="1">
      <c r="A14" s="27"/>
      <c r="B14" s="27"/>
      <c r="C14" s="27"/>
      <c r="E14" s="48"/>
      <c r="H14" s="28"/>
      <c r="K14" s="29"/>
      <c r="L14" s="29"/>
      <c r="M14" s="29"/>
      <c r="N14" s="29"/>
      <c r="O14" s="48"/>
      <c r="P14" s="197"/>
    </row>
    <row r="15" spans="1:25" ht="12.75" customHeight="1" thickBot="1">
      <c r="A15" s="27"/>
      <c r="B15" s="27"/>
      <c r="C15" s="187" t="s">
        <v>74</v>
      </c>
      <c r="E15" s="170">
        <f>SUM(E6:E14)</f>
        <v>757.5</v>
      </c>
      <c r="F15" s="170">
        <f aca="true" t="shared" si="0" ref="F15:K15">SUM(F6:F14)</f>
        <v>383.5</v>
      </c>
      <c r="G15" s="170">
        <f t="shared" si="0"/>
        <v>757.5</v>
      </c>
      <c r="H15" s="170">
        <f t="shared" si="0"/>
        <v>586</v>
      </c>
      <c r="I15" s="170">
        <f t="shared" si="0"/>
        <v>366.5</v>
      </c>
      <c r="J15" s="170">
        <f t="shared" si="0"/>
        <v>586</v>
      </c>
      <c r="K15" s="170">
        <f t="shared" si="0"/>
        <v>508.49999999999994</v>
      </c>
      <c r="L15" s="170">
        <f>SUM(L6:L14)</f>
        <v>498.70000000000005</v>
      </c>
      <c r="M15" s="170">
        <f>SUM(M6:M14)</f>
        <v>466.40000000000003</v>
      </c>
      <c r="N15" s="170">
        <f>SUM(N6:N13)</f>
        <v>581.8000000000001</v>
      </c>
      <c r="O15" s="198">
        <v>486.38739499999997</v>
      </c>
      <c r="P15" s="170">
        <v>378.32285499999995</v>
      </c>
      <c r="Q15" s="199">
        <f>SUM(Q6:Q13)</f>
        <v>92.722985</v>
      </c>
      <c r="R15" s="199">
        <f>SUM(R6:R13)</f>
        <v>82.02000000000001</v>
      </c>
      <c r="S15" s="266">
        <f>SUM(S6:S13)</f>
        <v>69.6</v>
      </c>
      <c r="T15" s="266">
        <f>SUM(T6:T13)</f>
        <v>68.53</v>
      </c>
      <c r="X15" s="214" t="s">
        <v>81</v>
      </c>
      <c r="Y15" s="214" t="s">
        <v>105</v>
      </c>
    </row>
    <row r="16" spans="1:25" ht="12.75" customHeight="1">
      <c r="A16" s="27"/>
      <c r="B16" s="27"/>
      <c r="C16" s="187" t="s">
        <v>80</v>
      </c>
      <c r="E16" s="153">
        <v>1</v>
      </c>
      <c r="G16" s="153">
        <v>1</v>
      </c>
      <c r="H16" s="153">
        <f>(H15/E15)*100%</f>
        <v>0.7735973597359735</v>
      </c>
      <c r="I16" s="153">
        <f>(I15/F15)*100%</f>
        <v>0.9556714471968709</v>
      </c>
      <c r="J16" s="153">
        <f>(J15/E15)*100%</f>
        <v>0.7735973597359735</v>
      </c>
      <c r="K16" s="153">
        <f>(K15/E15)*100%</f>
        <v>0.6712871287128712</v>
      </c>
      <c r="L16" s="153">
        <f>(L15/E15)*100%</f>
        <v>0.6583498349834984</v>
      </c>
      <c r="M16" s="153">
        <f>(M15/E15)*100%</f>
        <v>0.6157095709570958</v>
      </c>
      <c r="N16" s="153">
        <f>(N15/E15)*100%</f>
        <v>0.7680528052805281</v>
      </c>
      <c r="O16" s="153">
        <f>(O15/E15)*100%</f>
        <v>0.6420955709570957</v>
      </c>
      <c r="P16" s="153">
        <f>(P15/E15)*100%</f>
        <v>0.49943611221122103</v>
      </c>
      <c r="Q16" s="153">
        <f>(Q15/E15)*100%</f>
        <v>0.1224065808580858</v>
      </c>
      <c r="R16" s="153">
        <f>(R15/E15)*100%</f>
        <v>0.10827722772277229</v>
      </c>
      <c r="S16" s="153">
        <f>(S15/E15)*100%</f>
        <v>0.09188118811881188</v>
      </c>
      <c r="T16" s="153">
        <f>(T15/E15)*100%</f>
        <v>0.09046864686468647</v>
      </c>
      <c r="V16" s="216"/>
      <c r="W16" s="215" t="s">
        <v>86</v>
      </c>
      <c r="X16">
        <f>SUM(E6:G10)</f>
        <v>1762.5</v>
      </c>
      <c r="Y16" s="197">
        <f>SUM(S6:T10)</f>
        <v>114.4</v>
      </c>
    </row>
    <row r="17" spans="1:25" ht="12.75" customHeight="1">
      <c r="A17" s="27"/>
      <c r="B17" s="27"/>
      <c r="C17" s="187" t="s">
        <v>77</v>
      </c>
      <c r="E17" s="180">
        <v>22990299</v>
      </c>
      <c r="F17" s="180"/>
      <c r="G17" s="180">
        <v>25316535</v>
      </c>
      <c r="H17" s="180">
        <v>18718630</v>
      </c>
      <c r="I17" s="180"/>
      <c r="J17" s="180">
        <v>17920116</v>
      </c>
      <c r="K17" s="180">
        <v>16427823</v>
      </c>
      <c r="L17" s="180">
        <v>24672288</v>
      </c>
      <c r="M17" s="180">
        <v>18387550</v>
      </c>
      <c r="N17" s="1">
        <v>18620281</v>
      </c>
      <c r="O17" s="1">
        <f>26164000/2</f>
        <v>13082000</v>
      </c>
      <c r="P17" s="1">
        <f>26164000/2</f>
        <v>13082000</v>
      </c>
      <c r="Q17" s="1">
        <v>9150000</v>
      </c>
      <c r="R17" s="1">
        <v>9150000</v>
      </c>
      <c r="S17" s="265">
        <f>6456000/2</f>
        <v>3228000</v>
      </c>
      <c r="T17" s="265">
        <f>6456000/2</f>
        <v>3228000</v>
      </c>
      <c r="V17" s="216"/>
      <c r="W17" s="215" t="s">
        <v>87</v>
      </c>
      <c r="X17">
        <f>SUM(E11:G13)</f>
        <v>136</v>
      </c>
      <c r="Y17" s="197">
        <f>SUM(S11:T13)</f>
        <v>23.73</v>
      </c>
    </row>
    <row r="18" spans="1:20" ht="12.75" customHeight="1">
      <c r="A18" s="27"/>
      <c r="B18" s="27"/>
      <c r="C18" s="187" t="s">
        <v>76</v>
      </c>
      <c r="E18" s="48">
        <f>(E15/E17)*1000000</f>
        <v>32.948679788810054</v>
      </c>
      <c r="F18" s="48" t="e">
        <f aca="true" t="shared" si="1" ref="F18:S18">(F15/F17)*1000000</f>
        <v>#DIV/0!</v>
      </c>
      <c r="G18" s="48">
        <f t="shared" si="1"/>
        <v>29.921156271977978</v>
      </c>
      <c r="H18" s="48">
        <f t="shared" si="1"/>
        <v>31.305709872998186</v>
      </c>
      <c r="I18" s="48" t="e">
        <f t="shared" si="1"/>
        <v>#DIV/0!</v>
      </c>
      <c r="J18" s="48">
        <f t="shared" si="1"/>
        <v>32.7006811786263</v>
      </c>
      <c r="K18" s="48">
        <f t="shared" si="1"/>
        <v>30.95358405066818</v>
      </c>
      <c r="L18" s="48">
        <f t="shared" si="1"/>
        <v>20.21296119759951</v>
      </c>
      <c r="M18" s="48">
        <f t="shared" si="1"/>
        <v>25.364988810363535</v>
      </c>
      <c r="N18" s="48">
        <f t="shared" si="1"/>
        <v>31.245500537827546</v>
      </c>
      <c r="O18" s="48">
        <f t="shared" si="1"/>
        <v>37.17989565815624</v>
      </c>
      <c r="P18" s="48">
        <f t="shared" si="1"/>
        <v>28.919343754777554</v>
      </c>
      <c r="Q18" s="48">
        <f t="shared" si="1"/>
        <v>10.133659562841528</v>
      </c>
      <c r="R18" s="48">
        <f t="shared" si="1"/>
        <v>8.963934426229509</v>
      </c>
      <c r="S18" s="48">
        <f t="shared" si="1"/>
        <v>21.561338289962823</v>
      </c>
      <c r="T18" s="48">
        <f>(T15/T17)*1000000</f>
        <v>21.229863692688973</v>
      </c>
    </row>
    <row r="19" spans="1:25" ht="12.75" customHeight="1">
      <c r="A19" s="27"/>
      <c r="B19" s="27"/>
      <c r="C19" s="18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"/>
      <c r="W19" s="213" t="s">
        <v>88</v>
      </c>
      <c r="X19" s="219">
        <f>SUM(E17:G17)</f>
        <v>48306834</v>
      </c>
      <c r="Y19" s="218">
        <f>SUM(S17:T17)</f>
        <v>6456000</v>
      </c>
    </row>
    <row r="20" spans="1:19" ht="12.75" customHeight="1">
      <c r="A20" s="27"/>
      <c r="B20" s="27"/>
      <c r="C20" s="18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"/>
      <c r="S20" s="48">
        <f>S18+T18</f>
        <v>42.7912019826518</v>
      </c>
    </row>
    <row r="21" spans="1:28" ht="12.75" customHeight="1">
      <c r="A21" s="27"/>
      <c r="B21" s="27"/>
      <c r="C21" s="27"/>
      <c r="E21" s="153"/>
      <c r="H21" s="153"/>
      <c r="I21" s="153"/>
      <c r="J21" s="153"/>
      <c r="K21" s="153"/>
      <c r="L21" s="153"/>
      <c r="M21" s="153"/>
      <c r="N21" s="1"/>
      <c r="O21" s="1"/>
      <c r="W21" s="215" t="s">
        <v>89</v>
      </c>
      <c r="X21" s="48">
        <f>(X16/X19)*1000000</f>
        <v>36.485520868537975</v>
      </c>
      <c r="Y21" s="48">
        <f>(Y16/Y19)*1000000</f>
        <v>17.71995043370508</v>
      </c>
      <c r="Z21" s="213" t="s">
        <v>91</v>
      </c>
      <c r="AA21" s="217">
        <f>SUM(X21/Y21)*100-100</f>
        <v>105.90080657979124</v>
      </c>
      <c r="AB21" s="213" t="s">
        <v>92</v>
      </c>
    </row>
    <row r="22" spans="1:28" ht="12.75" customHeight="1">
      <c r="A22" s="27"/>
      <c r="B22" s="27"/>
      <c r="C22" s="27"/>
      <c r="E22" s="153"/>
      <c r="H22" s="153"/>
      <c r="I22" s="153"/>
      <c r="J22" s="153"/>
      <c r="K22" s="153"/>
      <c r="L22" s="153"/>
      <c r="M22" s="153"/>
      <c r="N22" s="1"/>
      <c r="O22" s="1"/>
      <c r="W22" s="215" t="s">
        <v>90</v>
      </c>
      <c r="X22" s="220">
        <f>(X17/X19)*1000000</f>
        <v>2.815336645742505</v>
      </c>
      <c r="Y22" s="220">
        <f>(Y17/Y19)*1000000</f>
        <v>3.675650557620818</v>
      </c>
      <c r="Z22" s="213" t="s">
        <v>91</v>
      </c>
      <c r="AA22">
        <f>SUM(X22/Y22)*100-100</f>
        <v>-23.405759018484574</v>
      </c>
      <c r="AB22" s="213" t="s">
        <v>92</v>
      </c>
    </row>
    <row r="23" spans="1:15" s="191" customFormat="1" ht="12.75" customHeight="1">
      <c r="A23" s="190"/>
      <c r="B23" s="190"/>
      <c r="C23" s="190"/>
      <c r="K23" s="71"/>
      <c r="L23" s="71"/>
      <c r="M23" s="71"/>
      <c r="N23" s="66"/>
      <c r="O23" s="66"/>
    </row>
    <row r="24" spans="1:15" s="191" customFormat="1" ht="12.75" customHeight="1">
      <c r="A24" s="289"/>
      <c r="B24" s="69"/>
      <c r="C24" s="69"/>
      <c r="E24" s="192"/>
      <c r="H24" s="192"/>
      <c r="K24" s="69"/>
      <c r="L24" s="69"/>
      <c r="M24" s="69"/>
      <c r="N24" s="66"/>
      <c r="O24" s="66"/>
    </row>
    <row r="25" spans="1:15" s="191" customFormat="1" ht="12.75" customHeight="1">
      <c r="A25" s="289"/>
      <c r="B25" s="193"/>
      <c r="C25" s="193"/>
      <c r="K25" s="114"/>
      <c r="L25" s="114"/>
      <c r="M25" s="114"/>
      <c r="N25" s="66"/>
      <c r="O25" s="66"/>
    </row>
    <row r="26" spans="1:15" s="191" customFormat="1" ht="12.75" customHeight="1">
      <c r="A26" s="289"/>
      <c r="B26" s="193"/>
      <c r="C26" s="193"/>
      <c r="K26" s="114"/>
      <c r="L26" s="114"/>
      <c r="M26" s="114"/>
      <c r="N26" s="66"/>
      <c r="O26" s="66"/>
    </row>
    <row r="27" spans="1:15" s="191" customFormat="1" ht="12.75" customHeight="1">
      <c r="A27" s="289"/>
      <c r="B27" s="193"/>
      <c r="C27" s="193"/>
      <c r="K27" s="114"/>
      <c r="L27" s="114"/>
      <c r="M27" s="114"/>
      <c r="N27" s="66"/>
      <c r="O27" s="66"/>
    </row>
    <row r="28" spans="1:15" s="191" customFormat="1" ht="12.75" customHeight="1">
      <c r="A28" s="289"/>
      <c r="B28" s="193"/>
      <c r="C28" s="193"/>
      <c r="K28" s="114"/>
      <c r="L28" s="114"/>
      <c r="M28" s="114"/>
      <c r="N28" s="66"/>
      <c r="O28" s="66"/>
    </row>
    <row r="29" spans="1:15" s="191" customFormat="1" ht="12.75" customHeight="1">
      <c r="A29" s="289"/>
      <c r="B29" s="193"/>
      <c r="C29" s="193"/>
      <c r="K29" s="114"/>
      <c r="L29" s="114"/>
      <c r="M29" s="114"/>
      <c r="N29" s="66"/>
      <c r="O29" s="66"/>
    </row>
    <row r="30" spans="1:15" s="191" customFormat="1" ht="12.75" customHeight="1">
      <c r="A30" s="289"/>
      <c r="B30" s="193"/>
      <c r="C30" s="193"/>
      <c r="E30" s="180"/>
      <c r="F30" s="180"/>
      <c r="G30" s="180"/>
      <c r="H30" s="180"/>
      <c r="I30" s="180"/>
      <c r="J30" s="180"/>
      <c r="K30" s="114"/>
      <c r="L30" s="114"/>
      <c r="M30" s="114"/>
      <c r="N30" s="66"/>
      <c r="O30" s="66"/>
    </row>
    <row r="31" spans="1:15" s="191" customFormat="1" ht="12.75" customHeight="1">
      <c r="A31" s="289"/>
      <c r="B31" s="193"/>
      <c r="C31" s="193"/>
      <c r="E31" s="180"/>
      <c r="F31" s="180"/>
      <c r="G31" s="180"/>
      <c r="H31" s="180"/>
      <c r="I31" s="180"/>
      <c r="J31" s="180"/>
      <c r="K31" s="114"/>
      <c r="L31" s="114"/>
      <c r="M31" s="114"/>
      <c r="N31" s="66"/>
      <c r="O31" s="66"/>
    </row>
    <row r="32" spans="1:15" s="191" customFormat="1" ht="12.75" customHeight="1">
      <c r="A32" s="289"/>
      <c r="B32" s="193"/>
      <c r="C32" s="193"/>
      <c r="E32" s="180"/>
      <c r="F32" s="180"/>
      <c r="G32" s="180"/>
      <c r="H32" s="180"/>
      <c r="I32" s="180"/>
      <c r="J32" s="180"/>
      <c r="K32" s="114"/>
      <c r="L32" s="114"/>
      <c r="M32" s="114"/>
      <c r="N32" s="66"/>
      <c r="O32" s="66"/>
    </row>
    <row r="33" spans="1:15" s="191" customFormat="1" ht="12.75" customHeight="1">
      <c r="A33" s="289"/>
      <c r="B33" s="193"/>
      <c r="C33" s="193"/>
      <c r="E33" s="180"/>
      <c r="F33" s="180"/>
      <c r="G33" s="180"/>
      <c r="H33" s="180"/>
      <c r="I33" s="180"/>
      <c r="J33" s="180"/>
      <c r="K33" s="114"/>
      <c r="L33" s="114"/>
      <c r="M33" s="114"/>
      <c r="N33" s="66"/>
      <c r="O33" s="66"/>
    </row>
    <row r="34" spans="1:15" s="191" customFormat="1" ht="12.75" customHeight="1">
      <c r="A34" s="289"/>
      <c r="B34" s="193"/>
      <c r="C34" s="193"/>
      <c r="E34" s="180"/>
      <c r="F34" s="180"/>
      <c r="G34" s="180"/>
      <c r="H34" s="180"/>
      <c r="I34" s="180"/>
      <c r="J34" s="180"/>
      <c r="K34" s="114"/>
      <c r="L34" s="114"/>
      <c r="M34" s="114"/>
      <c r="N34" s="66"/>
      <c r="O34" s="66"/>
    </row>
    <row r="35" spans="1:15" s="191" customFormat="1" ht="12.75" customHeight="1">
      <c r="A35" s="66"/>
      <c r="B35" s="66"/>
      <c r="C35" s="66"/>
      <c r="E35" s="180"/>
      <c r="F35" s="180"/>
      <c r="G35" s="180"/>
      <c r="H35" s="180"/>
      <c r="I35" s="180"/>
      <c r="J35" s="180"/>
      <c r="K35" s="66"/>
      <c r="L35" s="66"/>
      <c r="M35" s="66"/>
      <c r="N35" s="66"/>
      <c r="O35" s="66"/>
    </row>
    <row r="36" spans="1:15" s="191" customFormat="1" ht="12.75" customHeight="1">
      <c r="A36" s="66"/>
      <c r="B36" s="66"/>
      <c r="C36" s="66"/>
      <c r="E36" s="194"/>
      <c r="F36" s="180"/>
      <c r="G36" s="180"/>
      <c r="H36" s="194"/>
      <c r="I36" s="180"/>
      <c r="J36" s="180"/>
      <c r="K36" s="195"/>
      <c r="L36" s="195"/>
      <c r="M36" s="195"/>
      <c r="N36" s="66"/>
      <c r="O36" s="66"/>
    </row>
    <row r="37" spans="1:15" s="191" customFormat="1" ht="12.75" customHeight="1">
      <c r="A37" s="66"/>
      <c r="B37" s="66"/>
      <c r="C37" s="66"/>
      <c r="K37" s="66"/>
      <c r="L37" s="66"/>
      <c r="M37" s="66"/>
      <c r="N37" s="66"/>
      <c r="O37" s="66"/>
    </row>
    <row r="38" spans="1:15" ht="12.75" customHeight="1">
      <c r="A38" s="1"/>
      <c r="B38" s="1"/>
      <c r="C38" s="1"/>
      <c r="K38" s="66"/>
      <c r="L38" s="66"/>
      <c r="M38" s="66"/>
      <c r="N38" s="1"/>
      <c r="O38" s="1"/>
    </row>
    <row r="39" ht="12.75" customHeight="1"/>
    <row r="56" ht="12.75">
      <c r="N56" s="211">
        <v>41696</v>
      </c>
    </row>
    <row r="65536" ht="12.75">
      <c r="T65536" s="48"/>
    </row>
  </sheetData>
  <sheetProtection/>
  <mergeCells count="5">
    <mergeCell ref="A3:D3"/>
    <mergeCell ref="A5:A10"/>
    <mergeCell ref="B6:B7"/>
    <mergeCell ref="A11:A13"/>
    <mergeCell ref="A24:A34"/>
  </mergeCells>
  <printOptions/>
  <pageMargins left="0.7" right="0.7" top="0.75" bottom="0.75" header="0.3" footer="0.3"/>
  <pageSetup fitToHeight="0" fitToWidth="1"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75"/>
  <sheetViews>
    <sheetView tabSelected="1" zoomScalePageLayoutView="0" workbookViewId="0" topLeftCell="A1">
      <selection activeCell="T37" sqref="T37"/>
    </sheetView>
  </sheetViews>
  <sheetFormatPr defaultColWidth="9.140625" defaultRowHeight="12.75"/>
  <cols>
    <col min="2" max="2" width="25.57421875" style="0" bestFit="1" customWidth="1"/>
    <col min="3" max="3" width="31.140625" style="0" bestFit="1" customWidth="1"/>
    <col min="4" max="4" width="9.7109375" style="0" hidden="1" customWidth="1"/>
    <col min="5" max="5" width="9.7109375" style="0" customWidth="1"/>
    <col min="6" max="6" width="9.7109375" style="0" hidden="1" customWidth="1"/>
    <col min="7" max="8" width="9.7109375" style="0" customWidth="1"/>
    <col min="9" max="9" width="9.7109375" style="0" hidden="1" customWidth="1"/>
    <col min="10" max="10" width="9.7109375" style="0" customWidth="1"/>
    <col min="11" max="13" width="9.140625" style="0" customWidth="1"/>
    <col min="20" max="20" width="9.28125" style="0" bestFit="1" customWidth="1"/>
    <col min="21" max="21" width="15.57421875" style="0" bestFit="1" customWidth="1"/>
  </cols>
  <sheetData>
    <row r="1" spans="1:15" ht="21" customHeight="1">
      <c r="A1" s="168" t="s">
        <v>66</v>
      </c>
      <c r="B1" s="1"/>
      <c r="C1" s="1"/>
      <c r="D1" s="1"/>
      <c r="E1" s="168" t="s">
        <v>96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87"/>
      <c r="B3" s="287"/>
      <c r="C3" s="287"/>
      <c r="D3" s="287"/>
      <c r="O3" s="1"/>
    </row>
    <row r="4" spans="1:15" ht="18">
      <c r="A4" s="90"/>
      <c r="B4" s="90"/>
      <c r="C4" s="90"/>
      <c r="D4" s="90"/>
      <c r="O4" s="1"/>
    </row>
    <row r="5" spans="1:15" ht="18">
      <c r="A5" s="90"/>
      <c r="B5" s="90"/>
      <c r="C5" s="90"/>
      <c r="D5" s="90"/>
      <c r="O5" s="1"/>
    </row>
    <row r="6" spans="1:15" ht="18">
      <c r="A6" s="90"/>
      <c r="B6" s="90"/>
      <c r="C6" s="90"/>
      <c r="D6" s="90"/>
      <c r="O6" s="1"/>
    </row>
    <row r="7" spans="1:15" ht="18">
      <c r="A7" s="90"/>
      <c r="B7" s="90"/>
      <c r="C7" s="90"/>
      <c r="D7" s="90"/>
      <c r="O7" s="1"/>
    </row>
    <row r="8" spans="1:15" ht="18">
      <c r="A8" s="90"/>
      <c r="B8" s="90"/>
      <c r="C8" s="90"/>
      <c r="D8" s="90"/>
      <c r="O8" s="1"/>
    </row>
    <row r="9" spans="1:15" ht="18">
      <c r="A9" s="90"/>
      <c r="B9" s="90"/>
      <c r="C9" s="90"/>
      <c r="D9" s="90"/>
      <c r="O9" s="1"/>
    </row>
    <row r="10" spans="1:15" ht="18">
      <c r="A10" s="90"/>
      <c r="B10" s="90"/>
      <c r="C10" s="90"/>
      <c r="D10" s="90"/>
      <c r="O10" s="1"/>
    </row>
    <row r="11" spans="1:15" ht="18">
      <c r="A11" s="90"/>
      <c r="B11" s="90"/>
      <c r="C11" s="90"/>
      <c r="D11" s="90"/>
      <c r="O11" s="1"/>
    </row>
    <row r="12" spans="1:15" ht="18">
      <c r="A12" s="90"/>
      <c r="B12" s="90"/>
      <c r="C12" s="90"/>
      <c r="D12" s="90"/>
      <c r="O12" s="1"/>
    </row>
    <row r="13" spans="1:15" ht="18">
      <c r="A13" s="90"/>
      <c r="B13" s="90"/>
      <c r="C13" s="90"/>
      <c r="D13" s="90"/>
      <c r="O13" s="1"/>
    </row>
    <row r="14" spans="1:15" ht="18">
      <c r="A14" s="90"/>
      <c r="B14" s="90"/>
      <c r="C14" s="90"/>
      <c r="D14" s="90"/>
      <c r="O14" s="1"/>
    </row>
    <row r="15" spans="1:15" ht="18">
      <c r="A15" s="90"/>
      <c r="B15" s="90"/>
      <c r="C15" s="90"/>
      <c r="D15" s="90"/>
      <c r="O15" s="1"/>
    </row>
    <row r="16" spans="1:15" ht="18">
      <c r="A16" s="90"/>
      <c r="B16" s="90"/>
      <c r="C16" s="90"/>
      <c r="D16" s="90"/>
      <c r="O16" s="1"/>
    </row>
    <row r="17" spans="1:15" ht="18">
      <c r="A17" s="90"/>
      <c r="B17" s="90"/>
      <c r="C17" s="90"/>
      <c r="D17" s="90"/>
      <c r="O17" s="1"/>
    </row>
    <row r="18" spans="1:15" ht="18">
      <c r="A18" s="90"/>
      <c r="B18" s="90"/>
      <c r="C18" s="90"/>
      <c r="D18" s="90"/>
      <c r="O18" s="1"/>
    </row>
    <row r="19" spans="1:15" ht="18">
      <c r="A19" s="90"/>
      <c r="B19" s="90"/>
      <c r="C19" s="90"/>
      <c r="D19" s="90"/>
      <c r="O19" s="1"/>
    </row>
    <row r="20" spans="1:15" ht="18">
      <c r="A20" s="90"/>
      <c r="B20" s="90"/>
      <c r="C20" s="90"/>
      <c r="D20" s="90"/>
      <c r="O20" s="1"/>
    </row>
    <row r="21" spans="1:15" ht="18">
      <c r="A21" s="90"/>
      <c r="B21" s="90"/>
      <c r="C21" s="90"/>
      <c r="D21" s="90"/>
      <c r="O21" s="1"/>
    </row>
    <row r="22" spans="1:15" ht="18">
      <c r="A22" s="90"/>
      <c r="B22" s="90"/>
      <c r="C22" s="90"/>
      <c r="D22" s="90"/>
      <c r="O22" s="1"/>
    </row>
    <row r="23" spans="1:20" ht="18">
      <c r="A23" s="90"/>
      <c r="B23" s="90"/>
      <c r="C23" s="139"/>
      <c r="D23" s="90"/>
      <c r="E23" s="139" t="s">
        <v>81</v>
      </c>
      <c r="F23" s="90"/>
      <c r="G23" s="139" t="s">
        <v>69</v>
      </c>
      <c r="H23" s="139" t="s">
        <v>70</v>
      </c>
      <c r="I23" s="90"/>
      <c r="J23" s="139" t="s">
        <v>71</v>
      </c>
      <c r="K23" s="138" t="s">
        <v>72</v>
      </c>
      <c r="L23" s="138" t="s">
        <v>68</v>
      </c>
      <c r="M23" s="138" t="s">
        <v>67</v>
      </c>
      <c r="N23" s="32" t="s">
        <v>73</v>
      </c>
      <c r="O23" s="32" t="s">
        <v>83</v>
      </c>
      <c r="P23" s="138" t="s">
        <v>84</v>
      </c>
      <c r="Q23" s="138" t="s">
        <v>85</v>
      </c>
      <c r="R23" s="138" t="s">
        <v>103</v>
      </c>
      <c r="S23" s="138" t="s">
        <v>104</v>
      </c>
      <c r="T23" s="138" t="s">
        <v>105</v>
      </c>
    </row>
    <row r="24" spans="1:20" ht="39" customHeight="1">
      <c r="A24" s="290" t="s">
        <v>0</v>
      </c>
      <c r="B24" s="228" t="s">
        <v>1</v>
      </c>
      <c r="C24" s="228" t="s">
        <v>4</v>
      </c>
      <c r="D24" s="204"/>
      <c r="E24" s="227" t="s">
        <v>12</v>
      </c>
      <c r="F24" s="204"/>
      <c r="G24" s="227" t="s">
        <v>12</v>
      </c>
      <c r="H24" s="227" t="s">
        <v>12</v>
      </c>
      <c r="I24" s="204"/>
      <c r="J24" s="227" t="s">
        <v>12</v>
      </c>
      <c r="K24" s="228" t="s">
        <v>12</v>
      </c>
      <c r="L24" s="228" t="s">
        <v>12</v>
      </c>
      <c r="M24" s="228" t="s">
        <v>12</v>
      </c>
      <c r="N24" s="228" t="s">
        <v>12</v>
      </c>
      <c r="O24" s="228" t="s">
        <v>12</v>
      </c>
      <c r="P24" s="228" t="s">
        <v>12</v>
      </c>
      <c r="Q24" s="263" t="s">
        <v>12</v>
      </c>
      <c r="R24" s="228" t="s">
        <v>12</v>
      </c>
      <c r="S24" s="228" t="s">
        <v>12</v>
      </c>
      <c r="T24" s="228" t="s">
        <v>12</v>
      </c>
    </row>
    <row r="25" spans="1:20" ht="12.75" customHeight="1">
      <c r="A25" s="290"/>
      <c r="B25" s="291" t="s">
        <v>2</v>
      </c>
      <c r="C25" s="231" t="s">
        <v>82</v>
      </c>
      <c r="D25" s="204"/>
      <c r="E25" s="202">
        <v>15.5</v>
      </c>
      <c r="F25" s="202"/>
      <c r="G25" s="202">
        <v>15.5</v>
      </c>
      <c r="H25" s="202">
        <v>18</v>
      </c>
      <c r="I25" s="202"/>
      <c r="J25" s="202">
        <v>18</v>
      </c>
      <c r="K25" s="203">
        <v>14.1</v>
      </c>
      <c r="L25" s="203">
        <v>14.1</v>
      </c>
      <c r="M25" s="203">
        <v>18.3</v>
      </c>
      <c r="N25" s="203">
        <v>8.4</v>
      </c>
      <c r="O25" s="208">
        <v>8.04095</v>
      </c>
      <c r="P25" s="209">
        <v>7.08465</v>
      </c>
      <c r="Q25" s="209">
        <v>5.40565</v>
      </c>
      <c r="R25" s="209">
        <v>5.2</v>
      </c>
      <c r="S25" s="209">
        <v>4.6</v>
      </c>
      <c r="T25" s="209">
        <v>4.9</v>
      </c>
    </row>
    <row r="26" spans="1:20" ht="12.75" customHeight="1">
      <c r="A26" s="290"/>
      <c r="B26" s="291"/>
      <c r="C26" s="232" t="s">
        <v>78</v>
      </c>
      <c r="D26" s="204"/>
      <c r="E26" s="202">
        <v>290.5</v>
      </c>
      <c r="F26" s="202"/>
      <c r="G26" s="202">
        <v>290.5</v>
      </c>
      <c r="H26" s="202">
        <v>141.5</v>
      </c>
      <c r="I26" s="202"/>
      <c r="J26" s="202">
        <v>141.5</v>
      </c>
      <c r="K26" s="203">
        <v>109.4</v>
      </c>
      <c r="L26" s="203">
        <v>91.9</v>
      </c>
      <c r="M26" s="203">
        <v>52</v>
      </c>
      <c r="N26" s="203">
        <v>183.6</v>
      </c>
      <c r="O26" s="208">
        <v>106.85961</v>
      </c>
      <c r="P26" s="209">
        <v>42.09678</v>
      </c>
      <c r="Q26" s="212"/>
      <c r="R26" s="212"/>
      <c r="S26" s="212"/>
      <c r="T26" s="212"/>
    </row>
    <row r="27" spans="1:20" ht="12.75" customHeight="1">
      <c r="A27" s="290"/>
      <c r="B27" s="231" t="s">
        <v>5</v>
      </c>
      <c r="C27" s="233" t="s">
        <v>64</v>
      </c>
      <c r="D27" s="204"/>
      <c r="E27" s="202">
        <v>365.5</v>
      </c>
      <c r="F27" s="202"/>
      <c r="G27" s="202">
        <v>365.5</v>
      </c>
      <c r="H27" s="202">
        <v>341.5</v>
      </c>
      <c r="I27" s="202"/>
      <c r="J27" s="202">
        <v>341.5</v>
      </c>
      <c r="K27" s="203">
        <v>314.2</v>
      </c>
      <c r="L27" s="203">
        <v>326.5</v>
      </c>
      <c r="M27" s="203">
        <v>339.8</v>
      </c>
      <c r="N27" s="203">
        <v>348.2</v>
      </c>
      <c r="O27" s="208">
        <v>338.74302</v>
      </c>
      <c r="P27" s="209">
        <v>296.16345</v>
      </c>
      <c r="Q27" s="209">
        <v>69.20826</v>
      </c>
      <c r="R27" s="209">
        <v>56.6</v>
      </c>
      <c r="S27" s="209">
        <v>49</v>
      </c>
      <c r="T27" s="209">
        <v>50.9</v>
      </c>
    </row>
    <row r="28" spans="1:20" ht="12.75" customHeight="1">
      <c r="A28" s="290"/>
      <c r="B28" s="231" t="s">
        <v>63</v>
      </c>
      <c r="C28" s="231" t="s">
        <v>61</v>
      </c>
      <c r="D28" s="204"/>
      <c r="E28" s="202">
        <v>10.5</v>
      </c>
      <c r="F28" s="204"/>
      <c r="G28" s="202">
        <v>10.5</v>
      </c>
      <c r="H28" s="202">
        <v>20.5</v>
      </c>
      <c r="I28" s="204"/>
      <c r="J28" s="202">
        <v>20.5</v>
      </c>
      <c r="K28" s="203">
        <v>23.5</v>
      </c>
      <c r="L28" s="203">
        <v>23.1</v>
      </c>
      <c r="M28" s="203">
        <v>27</v>
      </c>
      <c r="N28" s="203">
        <v>18.8</v>
      </c>
      <c r="O28" s="208">
        <v>15.65974</v>
      </c>
      <c r="P28" s="209">
        <v>15.72646</v>
      </c>
      <c r="Q28" s="209">
        <v>3.0163</v>
      </c>
      <c r="R28" s="209">
        <v>4</v>
      </c>
      <c r="S28" s="209">
        <v>5</v>
      </c>
      <c r="T28" s="209">
        <v>0</v>
      </c>
    </row>
    <row r="29" spans="1:20" ht="12.75" customHeight="1">
      <c r="A29" s="290"/>
      <c r="B29" s="234"/>
      <c r="C29" s="233" t="s">
        <v>62</v>
      </c>
      <c r="D29" s="204"/>
      <c r="E29" s="205">
        <v>7.5</v>
      </c>
      <c r="F29" s="205">
        <f>SUM(E27:E29)</f>
        <v>383.5</v>
      </c>
      <c r="G29" s="205">
        <v>7.5</v>
      </c>
      <c r="H29" s="206">
        <v>4.5</v>
      </c>
      <c r="I29" s="207">
        <f>SUM(H27:H29)</f>
        <v>366.5</v>
      </c>
      <c r="J29" s="206">
        <v>4.5</v>
      </c>
      <c r="K29" s="203">
        <v>4.2</v>
      </c>
      <c r="L29" s="203">
        <v>4.1</v>
      </c>
      <c r="M29" s="203">
        <v>1.1</v>
      </c>
      <c r="N29" s="203">
        <v>0</v>
      </c>
      <c r="O29" s="208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</row>
    <row r="30" spans="1:20" ht="12.75" customHeight="1">
      <c r="A30" s="292" t="s">
        <v>8</v>
      </c>
      <c r="B30" s="235" t="s">
        <v>9</v>
      </c>
      <c r="C30" s="235" t="s">
        <v>40</v>
      </c>
      <c r="D30" s="204"/>
      <c r="E30" s="202">
        <v>10.5</v>
      </c>
      <c r="F30" s="204"/>
      <c r="G30" s="202">
        <v>10.5</v>
      </c>
      <c r="H30" s="202">
        <v>11</v>
      </c>
      <c r="I30" s="204"/>
      <c r="J30" s="202">
        <v>11</v>
      </c>
      <c r="K30" s="203">
        <v>0.3</v>
      </c>
      <c r="L30" s="203">
        <v>2.2</v>
      </c>
      <c r="M30" s="203">
        <v>0</v>
      </c>
      <c r="N30" s="203">
        <v>0</v>
      </c>
      <c r="O30" s="208">
        <v>0.3105</v>
      </c>
      <c r="P30" s="209">
        <v>0.3105</v>
      </c>
      <c r="Q30" s="209">
        <v>0</v>
      </c>
      <c r="R30" s="209">
        <v>0.6</v>
      </c>
      <c r="S30" s="209">
        <v>0.3</v>
      </c>
      <c r="T30" s="209">
        <v>0.3</v>
      </c>
    </row>
    <row r="31" spans="1:20" ht="12.75" customHeight="1">
      <c r="A31" s="292"/>
      <c r="B31" s="235" t="s">
        <v>11</v>
      </c>
      <c r="C31" s="235" t="s">
        <v>79</v>
      </c>
      <c r="D31" s="204"/>
      <c r="E31" s="202">
        <v>20.5</v>
      </c>
      <c r="F31" s="204"/>
      <c r="G31" s="202">
        <v>20.5</v>
      </c>
      <c r="H31" s="202">
        <v>16.5</v>
      </c>
      <c r="I31" s="204"/>
      <c r="J31" s="202">
        <v>16.5</v>
      </c>
      <c r="K31" s="203">
        <v>15.4</v>
      </c>
      <c r="L31" s="203">
        <v>13.5</v>
      </c>
      <c r="M31" s="203">
        <v>7.2</v>
      </c>
      <c r="N31" s="203">
        <v>2.6</v>
      </c>
      <c r="O31" s="208">
        <v>1.70898</v>
      </c>
      <c r="P31" s="209">
        <v>0.1</v>
      </c>
      <c r="Q31" s="221">
        <v>0.03</v>
      </c>
      <c r="R31" s="209">
        <v>0</v>
      </c>
      <c r="S31" s="209">
        <v>0</v>
      </c>
      <c r="T31" s="209">
        <v>0.03</v>
      </c>
    </row>
    <row r="32" spans="1:20" ht="12.75" customHeight="1">
      <c r="A32" s="292"/>
      <c r="B32" s="235" t="s">
        <v>10</v>
      </c>
      <c r="C32" s="235" t="s">
        <v>16</v>
      </c>
      <c r="D32" s="204"/>
      <c r="E32" s="202">
        <v>37</v>
      </c>
      <c r="F32" s="204"/>
      <c r="G32" s="202">
        <v>37</v>
      </c>
      <c r="H32" s="202">
        <v>32.5</v>
      </c>
      <c r="I32" s="204"/>
      <c r="J32" s="202">
        <v>32.5</v>
      </c>
      <c r="K32" s="203">
        <v>27.4</v>
      </c>
      <c r="L32" s="203">
        <v>23.3</v>
      </c>
      <c r="M32" s="203">
        <v>21</v>
      </c>
      <c r="N32" s="203">
        <v>20.2</v>
      </c>
      <c r="O32" s="208">
        <v>15.064595</v>
      </c>
      <c r="P32" s="209">
        <v>16.941015</v>
      </c>
      <c r="Q32" s="209">
        <v>15.062775</v>
      </c>
      <c r="R32" s="209">
        <v>11.7</v>
      </c>
      <c r="S32" s="209">
        <v>10.7</v>
      </c>
      <c r="T32" s="209">
        <v>12.4</v>
      </c>
    </row>
    <row r="33" spans="1:16" ht="12.75" customHeight="1">
      <c r="A33" s="27"/>
      <c r="B33" s="27"/>
      <c r="C33" s="27"/>
      <c r="E33" s="48"/>
      <c r="H33" s="28"/>
      <c r="K33" s="29"/>
      <c r="L33" s="29"/>
      <c r="M33" s="29"/>
      <c r="N33" s="29"/>
      <c r="O33" s="48"/>
      <c r="P33" s="197"/>
    </row>
    <row r="34" spans="1:20" ht="12.75" customHeight="1">
      <c r="A34" s="27"/>
      <c r="B34" s="27"/>
      <c r="C34" s="222" t="s">
        <v>74</v>
      </c>
      <c r="D34" s="204"/>
      <c r="E34" s="229">
        <f>SUM(E25:E33)</f>
        <v>757.5</v>
      </c>
      <c r="F34" s="229">
        <f aca="true" t="shared" si="0" ref="F34:K34">SUM(F25:F33)</f>
        <v>383.5</v>
      </c>
      <c r="G34" s="229">
        <f t="shared" si="0"/>
        <v>757.5</v>
      </c>
      <c r="H34" s="229">
        <f t="shared" si="0"/>
        <v>586</v>
      </c>
      <c r="I34" s="229">
        <f t="shared" si="0"/>
        <v>366.5</v>
      </c>
      <c r="J34" s="229">
        <f t="shared" si="0"/>
        <v>586</v>
      </c>
      <c r="K34" s="229">
        <f t="shared" si="0"/>
        <v>508.49999999999994</v>
      </c>
      <c r="L34" s="229">
        <f>SUM(L25:L33)</f>
        <v>498.70000000000005</v>
      </c>
      <c r="M34" s="229">
        <f>SUM(M25:M33)</f>
        <v>466.40000000000003</v>
      </c>
      <c r="N34" s="229">
        <f>SUM(N25:N32)</f>
        <v>581.8000000000001</v>
      </c>
      <c r="O34" s="230">
        <v>486.38739499999997</v>
      </c>
      <c r="P34" s="229">
        <v>378.32285499999995</v>
      </c>
      <c r="Q34" s="229">
        <f>SUM(Q25:Q32)</f>
        <v>92.722985</v>
      </c>
      <c r="R34" s="229">
        <f>SUM(R25:R32)</f>
        <v>78.10000000000001</v>
      </c>
      <c r="S34" s="229">
        <f>SUM(S25:S32)</f>
        <v>69.6</v>
      </c>
      <c r="T34" s="229">
        <f>SUM(T25:T32)</f>
        <v>68.53</v>
      </c>
    </row>
    <row r="35" spans="1:20" ht="12.75" customHeight="1">
      <c r="A35" s="27"/>
      <c r="B35" s="27"/>
      <c r="C35" s="222" t="s">
        <v>80</v>
      </c>
      <c r="D35" s="204"/>
      <c r="E35" s="225">
        <v>1</v>
      </c>
      <c r="F35" s="226"/>
      <c r="G35" s="225">
        <v>1</v>
      </c>
      <c r="H35" s="225">
        <f>(H34/E34)*100%</f>
        <v>0.7735973597359735</v>
      </c>
      <c r="I35" s="225">
        <f>(I34/F34)*100%</f>
        <v>0.9556714471968709</v>
      </c>
      <c r="J35" s="225">
        <f>(J34/E34)*100%</f>
        <v>0.7735973597359735</v>
      </c>
      <c r="K35" s="225">
        <f>(K34/E34)*100%</f>
        <v>0.6712871287128712</v>
      </c>
      <c r="L35" s="225">
        <f>(L34/E34)*100%</f>
        <v>0.6583498349834984</v>
      </c>
      <c r="M35" s="225">
        <f>(M34/E34)*100%</f>
        <v>0.6157095709570958</v>
      </c>
      <c r="N35" s="225">
        <f>(N34/E34)*100%</f>
        <v>0.7680528052805281</v>
      </c>
      <c r="O35" s="225">
        <f>(O34/E34)*100%</f>
        <v>0.6420955709570957</v>
      </c>
      <c r="P35" s="225">
        <f>(P34/E34)*100%</f>
        <v>0.49943611221122103</v>
      </c>
      <c r="Q35" s="225">
        <f>(Q34/E34)*100%</f>
        <v>0.1224065808580858</v>
      </c>
      <c r="R35" s="225">
        <f>(R34/E34)*100%</f>
        <v>0.10310231023102312</v>
      </c>
      <c r="S35" s="225">
        <f>(S34/E34)*100%</f>
        <v>0.09188118811881188</v>
      </c>
      <c r="T35" s="225">
        <f>(T34/E34)*100%</f>
        <v>0.09046864686468647</v>
      </c>
    </row>
    <row r="36" spans="1:20" ht="12.75" customHeight="1">
      <c r="A36" s="27"/>
      <c r="B36" s="27"/>
      <c r="C36" s="222" t="s">
        <v>93</v>
      </c>
      <c r="D36" s="204"/>
      <c r="E36" s="223" t="s">
        <v>94</v>
      </c>
      <c r="F36" s="223"/>
      <c r="G36" s="223" t="s">
        <v>94</v>
      </c>
      <c r="H36" s="223" t="s">
        <v>94</v>
      </c>
      <c r="I36" s="223"/>
      <c r="J36" s="223" t="s">
        <v>94</v>
      </c>
      <c r="K36" s="223" t="s">
        <v>94</v>
      </c>
      <c r="L36" s="223" t="s">
        <v>94</v>
      </c>
      <c r="M36" s="223" t="s">
        <v>94</v>
      </c>
      <c r="N36" s="224" t="s">
        <v>94</v>
      </c>
      <c r="O36" s="224" t="s">
        <v>94</v>
      </c>
      <c r="P36" s="224" t="s">
        <v>94</v>
      </c>
      <c r="Q36" s="224" t="s">
        <v>94</v>
      </c>
      <c r="R36" s="264" t="s">
        <v>94</v>
      </c>
      <c r="S36" s="224" t="s">
        <v>94</v>
      </c>
      <c r="T36" s="224" t="s">
        <v>94</v>
      </c>
    </row>
    <row r="37" spans="1:16" ht="12.75" customHeight="1">
      <c r="A37" s="27"/>
      <c r="B37" s="27"/>
      <c r="C37" s="18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5" ht="12.75" customHeight="1">
      <c r="A38" s="27"/>
      <c r="B38" s="27"/>
      <c r="C38" s="18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1"/>
    </row>
    <row r="39" spans="1:15" ht="12.75" customHeight="1">
      <c r="A39" s="27"/>
      <c r="B39" s="27"/>
      <c r="C39" s="18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1"/>
    </row>
    <row r="40" spans="1:15" ht="12.75" customHeight="1">
      <c r="A40" s="27"/>
      <c r="B40" s="27"/>
      <c r="C40" s="27"/>
      <c r="E40" s="153"/>
      <c r="H40" s="153"/>
      <c r="I40" s="153"/>
      <c r="J40" s="153"/>
      <c r="K40" s="153"/>
      <c r="L40" s="153"/>
      <c r="M40" s="153"/>
      <c r="N40" s="1"/>
      <c r="O40" s="1"/>
    </row>
    <row r="41" spans="1:15" ht="12.75" customHeight="1">
      <c r="A41" s="27"/>
      <c r="B41" s="27"/>
      <c r="C41" s="27"/>
      <c r="E41" s="153"/>
      <c r="H41" s="153"/>
      <c r="I41" s="153"/>
      <c r="J41" s="153"/>
      <c r="K41" s="153"/>
      <c r="L41" s="153"/>
      <c r="M41" s="153"/>
      <c r="N41" s="1"/>
      <c r="O41" s="1"/>
    </row>
    <row r="42" spans="1:15" s="191" customFormat="1" ht="12.75" customHeight="1">
      <c r="A42" s="190"/>
      <c r="B42" s="190"/>
      <c r="C42" s="190"/>
      <c r="K42" s="71"/>
      <c r="L42" s="71"/>
      <c r="M42" s="71"/>
      <c r="N42" s="66"/>
      <c r="O42" s="66"/>
    </row>
    <row r="43" spans="1:15" s="191" customFormat="1" ht="12.75" customHeight="1">
      <c r="A43" s="289"/>
      <c r="B43" s="69"/>
      <c r="C43" s="69"/>
      <c r="E43" s="192"/>
      <c r="H43" s="192"/>
      <c r="K43" s="69"/>
      <c r="L43" s="69"/>
      <c r="M43" s="69"/>
      <c r="N43" s="66"/>
      <c r="O43" s="66"/>
    </row>
    <row r="44" spans="1:15" s="191" customFormat="1" ht="12.75" customHeight="1">
      <c r="A44" s="289"/>
      <c r="B44" s="193"/>
      <c r="C44" s="193"/>
      <c r="K44" s="114"/>
      <c r="L44" s="114"/>
      <c r="M44" s="114"/>
      <c r="N44" s="66"/>
      <c r="O44" s="66"/>
    </row>
    <row r="45" spans="1:15" s="191" customFormat="1" ht="12.75" customHeight="1">
      <c r="A45" s="289"/>
      <c r="B45" s="193"/>
      <c r="C45" s="193"/>
      <c r="K45" s="114"/>
      <c r="L45" s="114"/>
      <c r="M45" s="114"/>
      <c r="N45" s="66"/>
      <c r="O45" s="66"/>
    </row>
    <row r="46" spans="1:15" s="191" customFormat="1" ht="12.75" customHeight="1">
      <c r="A46" s="289"/>
      <c r="B46" s="193"/>
      <c r="C46" s="193"/>
      <c r="K46" s="114"/>
      <c r="L46" s="114"/>
      <c r="M46" s="114"/>
      <c r="N46" s="66"/>
      <c r="O46" s="66"/>
    </row>
    <row r="47" spans="1:15" s="191" customFormat="1" ht="12.75" customHeight="1">
      <c r="A47" s="289"/>
      <c r="B47" s="193"/>
      <c r="C47" s="193"/>
      <c r="K47" s="114"/>
      <c r="L47" s="114"/>
      <c r="M47" s="114"/>
      <c r="N47" s="66"/>
      <c r="O47" s="66"/>
    </row>
    <row r="48" spans="1:15" s="191" customFormat="1" ht="12.75" customHeight="1">
      <c r="A48" s="289"/>
      <c r="B48" s="193"/>
      <c r="C48" s="193"/>
      <c r="K48" s="114"/>
      <c r="L48" s="114"/>
      <c r="M48" s="114"/>
      <c r="N48" s="66"/>
      <c r="O48" s="66"/>
    </row>
    <row r="49" spans="1:15" s="191" customFormat="1" ht="12.75" customHeight="1">
      <c r="A49" s="289"/>
      <c r="B49" s="193"/>
      <c r="C49" s="193"/>
      <c r="E49" s="180"/>
      <c r="F49" s="180"/>
      <c r="G49" s="180"/>
      <c r="H49" s="180"/>
      <c r="I49" s="180"/>
      <c r="J49" s="180"/>
      <c r="K49" s="114"/>
      <c r="L49" s="114"/>
      <c r="M49" s="114"/>
      <c r="N49" s="66"/>
      <c r="O49" s="66"/>
    </row>
    <row r="50" spans="1:15" s="191" customFormat="1" ht="12.75" customHeight="1">
      <c r="A50" s="289"/>
      <c r="B50" s="193"/>
      <c r="C50" s="193"/>
      <c r="E50" s="180"/>
      <c r="F50" s="180"/>
      <c r="G50" s="180"/>
      <c r="H50" s="180"/>
      <c r="I50" s="180"/>
      <c r="J50" s="180"/>
      <c r="K50" s="114"/>
      <c r="L50" s="114"/>
      <c r="M50" s="114"/>
      <c r="N50" s="66"/>
      <c r="O50" s="66"/>
    </row>
    <row r="51" spans="1:15" s="191" customFormat="1" ht="12.75" customHeight="1">
      <c r="A51" s="289"/>
      <c r="B51" s="193"/>
      <c r="C51" s="193"/>
      <c r="E51" s="180"/>
      <c r="F51" s="180"/>
      <c r="G51" s="180"/>
      <c r="H51" s="180"/>
      <c r="I51" s="180"/>
      <c r="J51" s="180"/>
      <c r="K51" s="114"/>
      <c r="L51" s="114"/>
      <c r="M51" s="114"/>
      <c r="N51" s="66"/>
      <c r="O51" s="66"/>
    </row>
    <row r="52" spans="1:15" s="191" customFormat="1" ht="12.75" customHeight="1">
      <c r="A52" s="289"/>
      <c r="B52" s="193"/>
      <c r="C52" s="193"/>
      <c r="E52" s="180"/>
      <c r="F52" s="180"/>
      <c r="G52" s="180"/>
      <c r="H52" s="180"/>
      <c r="I52" s="180"/>
      <c r="J52" s="180"/>
      <c r="K52" s="114"/>
      <c r="L52" s="114"/>
      <c r="M52" s="114"/>
      <c r="N52" s="66"/>
      <c r="O52" s="66"/>
    </row>
    <row r="53" spans="1:15" s="191" customFormat="1" ht="12.75" customHeight="1">
      <c r="A53" s="289"/>
      <c r="B53" s="193"/>
      <c r="C53" s="193"/>
      <c r="E53" s="180"/>
      <c r="F53" s="180"/>
      <c r="G53" s="180"/>
      <c r="H53" s="180"/>
      <c r="I53" s="180"/>
      <c r="J53" s="180"/>
      <c r="K53" s="114"/>
      <c r="L53" s="114"/>
      <c r="M53" s="114"/>
      <c r="N53" s="66"/>
      <c r="O53" s="66"/>
    </row>
    <row r="54" spans="1:15" s="191" customFormat="1" ht="12.75" customHeight="1">
      <c r="A54" s="66"/>
      <c r="B54" s="66"/>
      <c r="C54" s="66"/>
      <c r="E54" s="180"/>
      <c r="F54" s="180"/>
      <c r="G54" s="180"/>
      <c r="H54" s="180"/>
      <c r="I54" s="180"/>
      <c r="J54" s="180"/>
      <c r="K54" s="66"/>
      <c r="L54" s="66"/>
      <c r="M54" s="66"/>
      <c r="N54" s="66"/>
      <c r="O54" s="66"/>
    </row>
    <row r="55" spans="1:15" s="191" customFormat="1" ht="12.75" customHeight="1">
      <c r="A55" s="66"/>
      <c r="B55" s="66"/>
      <c r="C55" s="66"/>
      <c r="E55" s="194"/>
      <c r="F55" s="180"/>
      <c r="G55" s="180"/>
      <c r="H55" s="194"/>
      <c r="I55" s="180"/>
      <c r="J55" s="180"/>
      <c r="K55" s="195"/>
      <c r="L55" s="195"/>
      <c r="M55" s="195"/>
      <c r="N55" s="66"/>
      <c r="O55" s="66"/>
    </row>
    <row r="56" spans="1:15" s="191" customFormat="1" ht="12.75" customHeight="1">
      <c r="A56" s="66"/>
      <c r="B56" s="66"/>
      <c r="C56" s="66"/>
      <c r="K56" s="66"/>
      <c r="L56" s="66"/>
      <c r="M56" s="66"/>
      <c r="N56" s="66"/>
      <c r="O56" s="66"/>
    </row>
    <row r="57" spans="1:15" ht="12.75" customHeight="1">
      <c r="A57" s="1"/>
      <c r="B57" s="1"/>
      <c r="C57" s="1"/>
      <c r="K57" s="66"/>
      <c r="L57" s="66"/>
      <c r="M57" s="66"/>
      <c r="N57" s="1"/>
      <c r="O57" s="1"/>
    </row>
    <row r="58" ht="12.75" customHeight="1"/>
    <row r="75" ht="12.75">
      <c r="N75" s="211">
        <v>41696</v>
      </c>
    </row>
  </sheetData>
  <sheetProtection/>
  <mergeCells count="5">
    <mergeCell ref="A3:D3"/>
    <mergeCell ref="A24:A29"/>
    <mergeCell ref="B25:B26"/>
    <mergeCell ref="A30:A32"/>
    <mergeCell ref="A43:A53"/>
  </mergeCells>
  <printOptions horizontalCentered="1" verticalCentered="1"/>
  <pageMargins left="0" right="0" top="0" bottom="0" header="0" footer="0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VolkerWessels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</dc:creator>
  <cp:keywords/>
  <dc:description/>
  <cp:lastModifiedBy>Rutger den Drijver</cp:lastModifiedBy>
  <cp:lastPrinted>2016-05-10T11:53:35Z</cp:lastPrinted>
  <dcterms:created xsi:type="dcterms:W3CDTF">2009-07-21T12:48:23Z</dcterms:created>
  <dcterms:modified xsi:type="dcterms:W3CDTF">2016-05-10T13:13:42Z</dcterms:modified>
  <cp:category/>
  <cp:version/>
  <cp:contentType/>
  <cp:contentStatus/>
</cp:coreProperties>
</file>